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25440" windowHeight="11430" activeTab="2"/>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<sst xmlns="http://schemas.openxmlformats.org/spreadsheetml/2006/main" count="2487" uniqueCount="1421">
  <si>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</si>
  <si>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</si>
  <si>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</si>
  <si>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</si>
  <si>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</si>
  <si>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</si>
  <si>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</si>
  <si>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</si>
  <si>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</si>
  <si>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</si>
  <si>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</si>
  <si>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</si>
  <si>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</si>
  <si>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</si>
  <si>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</si>
  <si>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</si>
  <si>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</si>
  <si>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</si>
  <si>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</si>
  <si>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</si>
  <si>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</si>
  <si>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</si>
  <si>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</si>
  <si>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</si>
  <si>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</si>
  <si>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</si>
  <si>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</si>
  <si>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</si>
  <si>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</si>
  <si>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</si>
  <si>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</si>
  <si>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</si>
  <si>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</si>
  <si>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</si>
  <si>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</si>
  <si>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</si>
  <si>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</si>
  <si>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</si>
  <si>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</si>
  <si>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</si>
  <si>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</si>
  <si>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</si>
  <si>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</si>
  <si>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</si>
  <si>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</si>
  <si>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</si>
  <si>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</si>
  <si>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</si>
  <si>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</si>
  <si>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</si>
  <si>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</si>
  <si>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</si>
  <si>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</si>
  <si>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</si>
  <si>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</si>
  <si>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</si>
  <si>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</si>
  <si>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</si>
  <si>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</si>
  <si>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</si>
  <si>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</si>
  <si>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</si>
  <si>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</si>
  <si>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</si>
  <si>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</si>
  <si>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</si>
  <si>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</si>
  <si>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</si>
  <si>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</si>
  <si>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</si>
  <si>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</si>
  <si>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</si>
  <si>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</si>
  <si>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</si>
  <si>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</si>
  <si>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</si>
  <si>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</si>
  <si>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</si>
  <si>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</si>
  <si>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</si>
  <si>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</si>
  <si>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</si>
  <si>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</si>
  <si>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</si>
  <si>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</si>
  <si>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</si>
  <si>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</si>
  <si>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</si>
  <si>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</si>
  <si>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</si>
  <si>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</si>
  <si>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</si>
  <si>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</si>
  <si>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</si>
  <si>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</si>
  <si>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</si>
  <si>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</si>
  <si>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</si>
  <si>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</si>
  <si>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</si>
  <si>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</si>
  <si>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</si>
  <si>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</si>
  <si>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</si>
  <si>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</si>
  <si>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</si>
  <si>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</si>
  <si>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</si>
  <si>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</si>
  <si>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</si>
  <si>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</si>
  <si>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</si>
  <si>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</si>
  <si>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</si>
  <si>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</si>
  <si>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</si>
  <si>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</si>
  <si>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</si>
  <si>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</si>
  <si>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</si>
  <si>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</si>
  <si>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</si>
  <si>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</si>
  <si>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</si>
  <si>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</si>
  <si>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</si>
  <si>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</si>
  <si>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</si>
  <si>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</si>
  <si>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</si>
  <si>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</si>
  <si>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</si>
  <si>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</si>
  <si>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</si>
  <si>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</si>
  <si>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</si>
  <si>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</si>
  <si>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</si>
  <si>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</si>
  <si>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</si>
  <si>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</si>
  <si>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</si>
  <si>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</si>
  <si>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</si>
  <si>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</si>
  <si>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</si>
  <si>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</si>
  <si>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</si>
  <si>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</si>
  <si>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</si>
  <si>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</si>
  <si>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</si>
  <si>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</si>
  <si>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</si>
  <si>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</si>
  <si>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</si>
  <si>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</si>
  <si>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</si>
  <si>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</si>
  <si>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</si>
  <si>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</si>
  <si>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</si>
  <si>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</si>
  <si>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</si>
  <si>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</si>
  <si>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</si>
  <si>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</si>
  <si>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</si>
  <si>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</si>
  <si>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</si>
  <si>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</si>
  <si>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</si>
  <si>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</si>
  <si>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</si>
  <si>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</si>
  <si>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</si>
  <si>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</si>
  <si>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</si>
  <si>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</si>
  <si>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</si>
  <si>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</si>
  <si>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</si>
  <si>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</si>
  <si>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</si>
  <si>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</si>
  <si>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</si>
  <si>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</si>
  <si>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</si>
  <si>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</si>
  <si>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</si>
  <si>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</si>
  <si>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</si>
  <si>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</si>
  <si>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</si>
  <si>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</si>
  <si>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</si>
  <si>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</si>
  <si>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</si>
  <si>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</si>
  <si>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</si>
  <si>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</si>
  <si>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</si>
  <si>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</si>
  <si>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</si>
  <si>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</si>
  <si>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</si>
  <si>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</si>
  <si>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</si>
  <si>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</si>
  <si>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</si>
  <si>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</si>
  <si>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</si>
  <si>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</si>
  <si>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</si>
  <si>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</si>
  <si>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</si>
  <si>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</si>
  <si>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</si>
  <si>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</si>
  <si>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</si>
  <si>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</si>
  <si>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</si>
  <si>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</si>
  <si>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</si>
  <si>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</si>
  <si>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</si>
  <si>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</si>
  <si>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</si>
  <si>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</si>
  <si>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</si>
  <si>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</si>
  <si>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</si>
  <si>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</si>
  <si>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</si>
  <si>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</si>
  <si>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</si>
  <si>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</si>
  <si>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</si>
  <si>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</si>
  <si>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</si>
  <si>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</si>
  <si>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</si>
  <si>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</si>
  <si>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</si>
  <si>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</si>
  <si>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</si>
  <si>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</si>
  <si>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</si>
  <si>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</si>
  <si>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</si>
  <si>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</si>
  <si>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</si>
  <si>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</si>
  <si>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</si>
  <si>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</si>
  <si>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</si>
  <si>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</si>
  <si>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</si>
  <si>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</si>
  <si>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</si>
  <si>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</si>
  <si>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</si>
  <si>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</si>
  <si>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</si>
  <si>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</si>
  <si>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</si>
  <si>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</si>
  <si>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</si>
  <si>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</si>
  <si>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</si>
  <si>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</si>
  <si>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</si>
  <si>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</si>
  <si>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</si>
  <si>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</si>
  <si>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</si>
  <si>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</si>
  <si>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</si>
  <si>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</si>
  <si>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</si>
  <si>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</si>
  <si>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</si>
  <si>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</si>
  <si>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</si>
  <si>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</si>
  <si>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</si>
  <si>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</si>
  <si>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</si>
  <si>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</si>
  <si>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</si>
  <si>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</si>
  <si>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</si>
  <si>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</si>
  <si>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</si>
  <si>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</si>
  <si>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</si>
  <si>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</si>
  <si>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</si>
  <si>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</si>
  <si>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</si>
  <si>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</si>
  <si>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</si>
  <si>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</si>
  <si>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</si>
  <si>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</si>
  <si>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</si>
  <si>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</si>
  <si>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</si>
  <si>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</si>
  <si>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</si>
  <si>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</si>
  <si>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</si>
  <si>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</si>
  <si>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</si>
  <si>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</si>
  <si>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</si>
  <si>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</si>
  <si>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</si>
  <si>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</si>
  <si>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</si>
  <si>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</si>
  <si>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</si>
  <si>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</si>
  <si>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</si>
  <si>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</si>
  <si>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</si>
  <si>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</si>
  <si>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</si>
  <si>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</si>
  <si>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</si>
  <si>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</si>
  <si>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</si>
  <si>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</si>
  <si>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</si>
  <si>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</si>
  <si>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</si>
  <si>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</si>
  <si>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</si>
  <si>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</si>
  <si>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</si>
  <si>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</si>
  <si>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</si>
  <si>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</si>
  <si>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</si>
  <si>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</si>
  <si>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</si>
  <si>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</si>
  <si>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</si>
  <si>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</si>
  <si>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</si>
  <si>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</si>
  <si>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</si>
  <si>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</si>
  <si>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</si>
  <si>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</si>
  <si>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</si>
  <si>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</si>
  <si>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</si>
  <si>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</si>
  <si>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</si>
  <si>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</si>
  <si>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</si>
  <si>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</si>
  <si>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</si>
  <si>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</si>
  <si>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</si>
  <si>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</si>
  <si>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</si>
  <si>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</si>
  <si>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</si>
  <si>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</si>
  <si>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</si>
  <si>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</si>
  <si>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</si>
  <si>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</si>
  <si>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</si>
  <si>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</si>
  <si>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</si>
  <si>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</si>
  <si>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</si>
  <si>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</si>
  <si>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</si>
  <si>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</si>
  <si>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</si>
  <si>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</si>
  <si>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</si>
  <si>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</si>
  <si>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</si>
  <si>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</si>
  <si>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</si>
  <si>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</si>
  <si>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</si>
  <si>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</si>
  <si>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</si>
  <si>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</si>
  <si>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</si>
  <si>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</si>
  <si>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</si>
  <si>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</si>
  <si>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</si>
  <si>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</si>
  <si>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</si>
  <si>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</si>
  <si>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</si>
  <si>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</si>
  <si>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</si>
  <si>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</si>
  <si>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</si>
  <si>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</si>
  <si>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</si>
  <si>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</si>
  <si>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</si>
  <si>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</si>
  <si>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</si>
  <si>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</si>
  <si>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</si>
  <si>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</si>
  <si>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</si>
  <si>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</si>
  <si>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</si>
  <si>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</si>
  <si>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</si>
  <si>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</si>
  <si>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</si>
  <si>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</si>
  <si>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</si>
  <si>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</si>
  <si>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</si>
  <si>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</si>
  <si>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</si>
  <si>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</si>
  <si>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</si>
  <si>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</si>
  <si>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</si>
  <si>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</si>
  <si>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</si>
  <si>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</si>
  <si>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</si>
  <si>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</si>
  <si>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</si>
  <si>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</si>
  <si>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</si>
  <si>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</si>
  <si>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</si>
  <si>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</si>
  <si>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</si>
  <si>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</si>
  <si>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</si>
  <si>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</si>
  <si>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</si>
  <si>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</si>
  <si>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</si>
  <si>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</si>
  <si>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</si>
  <si>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</si>
  <si>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</si>
  <si>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</si>
  <si>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</si>
  <si>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</si>
  <si>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</si>
  <si>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</si>
  <si>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</si>
  <si>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</si>
  <si>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</si>
  <si>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</si>
  <si>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</si>
  <si>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</si>
  <si>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</si>
  <si>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</si>
  <si>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</si>
  <si>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</si>
  <si>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</si>
  <si>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</si>
  <si>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</si>
  <si>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</si>
  <si>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</si>
  <si>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</si>
  <si>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</si>
  <si>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</si>
  <si>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</si>
  <si>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</si>
  <si>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</si>
  <si>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</si>
  <si>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</si>
  <si>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</si>
  <si>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</si>
  <si>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</si>
  <si>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</si>
  <si>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</si>
  <si>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</si>
  <si>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</si>
  <si>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</si>
  <si>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</si>
  <si>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</si>
  <si>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</si>
  <si>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</si>
  <si>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</si>
  <si>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</si>
  <si>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</si>
  <si>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</si>
  <si>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</si>
  <si>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</si>
  <si>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</si>
  <si>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</si>
  <si>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</si>
  <si>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</si>
  <si>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</si>
  <si>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</si>
  <si>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</si>
  <si>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</si>
  <si>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</si>
  <si>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</si>
  <si>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</si>
  <si>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</si>
  <si>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</si>
  <si>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</si>
  <si>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</si>
  <si>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</si>
  <si>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</si>
  <si>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</si>
  <si>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</si>
  <si>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</si>
  <si>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</si>
  <si>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</si>
  <si>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</si>
  <si>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</si>
  <si>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</si>
  <si>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</si>
  <si>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</si>
  <si>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</si>
  <si>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</si>
  <si>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</si>
  <si>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</si>
  <si>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</si>
  <si>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</si>
  <si>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</si>
  <si>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</si>
  <si>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</si>
  <si>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</si>
  <si>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</si>
  <si>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</si>
  <si>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</si>
  <si>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</si>
  <si>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</si>
  <si>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</si>
  <si>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</si>
  <si>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</si>
  <si>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</si>
  <si>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</si>
  <si>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</si>
  <si>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</si>
  <si>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</si>
  <si>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</si>
  <si>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</si>
  <si>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</si>
  <si>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</si>
  <si>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</si>
  <si>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</si>
  <si>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</si>
  <si>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</si>
  <si>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</si>
  <si>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</si>
  <si>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</si>
  <si>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</si>
  <si>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</si>
  <si>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</si>
  <si>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</si>
  <si>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</si>
  <si>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</si>
  <si>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</si>
  <si>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</si>
  <si>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</si>
  <si>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</si>
  <si>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</si>
  <si>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</si>
  <si>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</si>
  <si>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</si>
  <si>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</si>
  <si>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</si>
  <si>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</si>
  <si>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</si>
  <si>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</si>
  <si>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</si>
  <si>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</si>
  <si>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</si>
  <si>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</si>
  <si>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</si>
  <si>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</si>
  <si>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</si>
  <si>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</si>
  <si>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</si>
  <si>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</si>
  <si>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</si>
  <si>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</si>
  <si>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</si>
  <si>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</si>
  <si>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</si>
  <si>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</si>
  <si>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</si>
  <si>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</si>
  <si>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</si>
  <si>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</si>
  <si>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</si>
  <si>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</si>
  <si>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</si>
  <si>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</si>
  <si>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</si>
  <si>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</si>
  <si>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</si>
  <si>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</si>
  <si>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</si>
  <si>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</si>
  <si>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</si>
  <si>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</si>
  <si>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</si>
  <si>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</si>
  <si>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</si>
  <si>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</si>
  <si>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</si>
  <si>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</si>
  <si>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</si>
  <si>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</si>
  <si>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</si>
  <si>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</si>
  <si>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</si>
  <si>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</si>
  <si>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</si>
  <si>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</si>
  <si>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</si>
  <si>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</si>
  <si>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</si>
  <si>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</si>
  <si>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</si>
  <si>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</si>
  <si>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</si>
  <si>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</si>
  <si>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</si>
  <si>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</si>
  <si>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</si>
  <si>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</si>
  <si>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</si>
  <si>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</si>
  <si>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</si>
  <si>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</si>
  <si>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</si>
  <si>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</si>
  <si>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</si>
  <si>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</si>
  <si>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</si>
  <si>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</si>
  <si>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</si>
  <si>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</si>
  <si>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</si>
  <si>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</si>
  <si>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</si>
  <si>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</si>
  <si>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</si>
  <si>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</si>
  <si>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</si>
  <si>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</si>
  <si>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</si>
  <si>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</si>
  <si>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</si>
  <si>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</si>
  <si>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</si>
  <si>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</si>
  <si>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</si>
  <si>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</si>
  <si>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</si>
  <si>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</si>
  <si>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</si>
  <si>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</si>
  <si>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</si>
  <si>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</si>
  <si>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</si>
  <si>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</si>
  <si>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</si>
  <si>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</si>
  <si>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</si>
  <si>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</si>
  <si>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</si>
  <si>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</si>
  <si>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</si>
  <si>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</si>
  <si>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</si>
  <si>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</si>
  <si>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</si>
  <si>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</si>
  <si>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</si>
  <si>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</si>
  <si>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</si>
  <si>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</si>
  <si>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</si>
  <si>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</si>
  <si>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</si>
  <si>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</si>
  <si>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</si>
  <si>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</si>
  <si>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</si>
  <si>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</si>
  <si>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</si>
  <si>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</si>
  <si>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</si>
  <si>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</si>
  <si>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</si>
  <si>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</si>
  <si>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</si>
  <si>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</si>
  <si>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</si>
  <si>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</si>
  <si>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</si>
  <si>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</si>
  <si>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</si>
  <si>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</si>
  <si>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</si>
  <si>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</si>
  <si>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</si>
  <si>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</si>
  <si>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</si>
  <si>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</si>
  <si>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</si>
  <si>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</si>
  <si>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</si>
  <si>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</si>
  <si>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</si>
  <si>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</si>
  <si>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</si>
  <si>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</si>
  <si>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</si>
  <si>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</si>
  <si>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</si>
  <si>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</si>
  <si>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</si>
  <si>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</si>
  <si>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</si>
  <si>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</si>
  <si>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</si>
  <si>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</si>
  <si>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</si>
  <si>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</si>
  <si>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</si>
  <si>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</si>
  <si>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</si>
  <si>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</si>
  <si>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</si>
  <si>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</si>
  <si>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</si>
  <si>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</si>
  <si>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</si>
  <si>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</si>
  <si>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</si>
  <si>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</si>
  <si>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</si>
  <si>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</si>
  <si>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</si>
  <si>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</si>
  <si>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</si>
  <si>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</si>
  <si>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</si>
  <si>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</si>
  <si>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</si>
  <si>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</si>
  <si>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</si>
  <si>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</si>
  <si>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</si>
  <si>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</si>
  <si>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</si>
  <si>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</si>
  <si>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</si>
  <si>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</si>
  <si>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</si>
  <si>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</si>
  <si>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</si>
  <si>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</si>
  <si>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</si>
  <si>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</si>
  <si>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</si>
  <si>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</si>
  <si>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</si>
  <si>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</si>
  <si>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</si>
  <si>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</si>
  <si>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</si>
  <si>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</si>
  <si>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</si>
  <si>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</si>
  <si>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</si>
  <si>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</si>
  <si>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</si>
  <si>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</si>
  <si>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</si>
  <si>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</si>
  <si>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</si>
  <si>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</si>
  <si>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</si>
  <si>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</si>
  <si>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</si>
  <si>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</si>
  <si>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</si>
  <si>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</si>
  <si>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</si>
  <si>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</si>
  <si>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</si>
  <si>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</si>
  <si>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</si>
  <si>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</si>
  <si>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</si>
  <si>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</si>
  <si>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</si>
  <si>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</si>
  <si>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</si>
  <si>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</si>
  <si>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</si>
  <si>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</si>
  <si>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</si>
  <si>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</si>
  <si>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</si>
  <si>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</si>
  <si>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</si>
  <si>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</si>
  <si>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</si>
  <si>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</si>
  <si>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</si>
  <si>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</si>
  <si>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</si>
  <si>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</si>
  <si>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</si>
  <si>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</si>
  <si>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</si>
  <si>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</si>
  <si>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</si>
  <si>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</si>
  <si>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</si>
  <si>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</si>
  <si>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</si>
  <si>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</si>
  <si>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</si>
  <si>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</si>
  <si>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</si>
  <si>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</si>
  <si>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</si>
  <si>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</si>
  <si>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</si>
  <si>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</si>
  <si>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</si>
  <si>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</si>
  <si>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</si>
  <si>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</si>
  <si>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</si>
  <si>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</si>
  <si>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</si>
  <si>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</si>
  <si>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</si>
  <si>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</si>
  <si>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</si>
  <si>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</si>
  <si>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</si>
  <si>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</si>
  <si>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</si>
  <si>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</si>
  <si>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</si>
  <si>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</si>
  <si>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</si>
  <si>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</si>
  <si>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</si>
  <si>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</si>
  <si>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</si>
  <si>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</si>
  <si>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</si>
  <si>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</si>
  <si>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</si>
  <si>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</si>
  <si>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</si>
  <si>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</si>
  <si>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</si>
  <si>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</si>
  <si>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</si>
  <si>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</si>
  <si>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</si>
  <si>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</si>
  <si>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</si>
  <si>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</si>
  <si>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</si>
  <si>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</si>
  <si>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</si>
  <si>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</si>
  <si>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</si>
  <si>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</si>
  <si>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</si>
  <si>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</si>
  <si>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</si>
  <si>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</si>
  <si>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</si>
  <si>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</si>
  <si>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</si>
  <si>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</si>
  <si>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</si>
  <si>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</si>
  <si>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</si>
  <si>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</si>
  <si>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</si>
  <si>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</si>
  <si>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</si>
  <si>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</si>
  <si>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</si>
  <si>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</si>
  <si>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</si>
  <si>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</si>
  <si>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</si>
  <si>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</si>
  <si>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</si>
  <si>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</si>
  <si>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</si>
  <si>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</si>
  <si>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</si>
  <si>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</si>
  <si>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</si>
  <si>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</si>
  <si>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</si>
  <si>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</si>
  <si>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</si>
  <si>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</si>
  <si>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</si>
  <si>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</si>
  <si>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</si>
  <si>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</si>
  <si>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</si>
  <si>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</si>
  <si>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</si>
  <si>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</si>
  <si>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</si>
  <si>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</si>
  <si>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</si>
  <si>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</si>
  <si>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</si>
  <si>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</si>
  <si>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</si>
  <si>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</si>
  <si>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</si>
  <si>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</si>
  <si>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</si>
  <si>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</si>
  <si>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</si>
  <si>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</si>
  <si>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</si>
  <si>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</si>
  <si>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</si>
  <si>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</si>
  <si>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</si>
  <si>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</si>
  <si>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</si>
  <si>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</si>
  <si>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</si>
  <si>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</si>
  <si>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</si>
  <si>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</si>
  <si>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</si>
  <si>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</si>
  <si>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</si>
  <si>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</si>
  <si>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</si>
  <si>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</si>
  <si>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</si>
  <si>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</si>
  <si>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</si>
  <si>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</si>
  <si>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</si>
  <si>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</si>
  <si>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</si>
  <si>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</si>
  <si>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</si>
  <si>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</si>
  <si>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</si>
  <si>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</si>
  <si>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</si>
  <si>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</si>
  <si>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</si>
  <si>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</si>
  <si>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</si>
  <si>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</si>
  <si>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</si>
  <si>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</si>
  <si>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</si>
  <si>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</si>
  <si>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</si>
  <si>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</si>
  <si>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</si>
  <si>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</si>
  <si>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</si>
  <si>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</si>
  <si>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</si>
  <si>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</si>
  <si>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</si>
  <si>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</si>
  <si>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</si>
  <si>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</si>
  <si>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</si>
  <si>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</si>
  <si>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</si>
  <si>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</si>
  <si>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</si>
  <si>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</si>
  <si>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</si>
  <si>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</si>
  <si>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</si>
  <si>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</si>
  <si>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</si>
  <si>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</si>
  <si>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</si>
  <si>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</si>
  <si>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</si>
  <si>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</si>
  <si>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</si>
  <si>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</si>
  <si>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</si>
  <si>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</si>
  <si>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</si>
  <si>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</si>
  <si>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</si>
  <si>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</si>
  <si>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</si>
  <si>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</si>
  <si>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</si>
  <si>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</si>
  <si>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</si>
  <si>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</si>
  <si>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</si>
  <si>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</si>
  <si>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</si>
  <si>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</si>
  <si>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</si>
  <si>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</si>
  <si>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</si>
  <si>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</si>
  <si>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</si>
  <si>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</si>
  <si>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</si>
  <si>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</si>
  <si>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</si>
  <si>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</si>
  <si>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</si>
  <si>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</si>
  <si>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</si>
  <si>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</si>
  <si>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</si>
  <si>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</si>
  <si>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</si>
  <si>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</si>
  <si>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</si>
  <si>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</si>
  <si>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</si>
  <si>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</si>
  <si>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</si>
  <si>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</si>
  <si>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</si>
  <si>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</si>
  <si>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</si>
  <si>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</si>
  <si>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</si>
  <si>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</si>
  <si>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</si>
  <si>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</si>
  <si>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</si>
  <si>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</si>
  <si>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</si>
  <si>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</si>
  <si>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</si>
  <si>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</si>
  <si>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</si>
  <si>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</si>
  <si>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</si>
  <si>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</si>
  <si>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</si>
  <si>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</si>
  <si>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</si>
  <si>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</si>
  <si>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</si>
  <si>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</si>
  <si>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</si>
  <si>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</si>
  <si>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</si>
  <si>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</si>
  <si>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</si>
  <si>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</si>
  <si>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</si>
  <si>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</si>
  <si>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</si>
  <si>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</si>
  <si>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</si>
  <si>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</si>
  <si>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</si>
  <si>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</si>
  <si>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</si>
  <si>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</si>
  <si>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</si>
  <si>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</si>
  <si>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</si>
  <si>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</si>
  <si>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</si>
  <si>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</si>
  <si>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</si>
  <si>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</si>
  <si>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</si>
  <si>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</si>
  <si>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</si>
  <si>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</si>
  <si>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</si>
  <si>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</si>
  <si>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</si>
  <si>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</si>
  <si>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</si>
  <si>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</si>
  <si>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</si>
  <si>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</si>
  <si>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</si>
  <si>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</si>
  <si>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</si>
  <si>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</si>
  <si>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</si>
  <si>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</si>
  <si>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</si>
  <si>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</si>
  <si>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</si>
  <si>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</si>
  <si>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</si>
  <si>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</si>
  <si>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</si>
  <si>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</si>
  <si>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</si>
  <si>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</si>
  <si>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</si>
  <si>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</si>
  <si>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</si>
  <si>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</si>
  <si>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</si>
  <si>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</si>
  <si>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</si>
  <si>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</si>
  <si>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</si>
  <si>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</si>
  <si>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</si>
  <si>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</si>
  <si>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</si>
  <si>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</si>
  <si>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</si>
  <si>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</si>
  <si>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</si>
  <si>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</si>
  <si>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</si>
  <si>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</si>
  <si>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</si>
  <si>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</si>
  <si>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</si>
  <si>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</si>
  <si>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</si>
  <si>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</si>
  <si>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</si>
  <si>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</si>
  <si>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</si>
  <si>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</si>
  <si>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</si>
  <si>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</si>
  <si>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</si>
  <si>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</si>
  <si>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</si>
  <si>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</si>
  <si>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</si>
  <si>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</si>
  <si>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</si>
  <si>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</si>
  <si>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</si>
  <si>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</si>
  <si>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</si>
  <si>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</si>
  <si>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</si>
  <si>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</si>
  <si>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</si>
  <si>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</si>
  <si>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</si>
  <si>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</si>
  <si>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</si>
  <si>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</si>
  <si>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</si>
  <si>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</si>
  <si>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</si>
  <si>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</si>
  <si>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</si>
  <si>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</si>
  <si>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</si>
  <si>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</si>
  <si>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</si>
  <si>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</si>
  <si>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</si>
  <si>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</si>
  <si>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</si>
  <si>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</si>
  <si>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</si>
  <si>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</si>
  <si>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</si>
  <si>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</si>
  <si>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</si>
  <si>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</si>
  <si>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</si>
  <si>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</si>
  <si>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</si>
  <si>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</si>
  <si>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</si>
  <si>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</si>
  <si>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</si>
  <si>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</si>
  <si>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</si>
  <si>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</si>
  <si>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</si>
  <si>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</si>
  <si>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</si>
  <si>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</si>
  <si>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</si>
  <si>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</si>
  <si>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</si>
  <si>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</si>
  <si>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</si>
  <si>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</si>
  <si>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</si>
  <si>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</si>
  <si>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</si>
  <si>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</si>
  <si>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</si>
  <si>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</si>
  <si>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</si>
  <si>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</si>
  <si>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</si>
  <si>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</si>
  <si>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</si>
  <si>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</si>
  <si>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</si>
  <si>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</si>
  <si>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</si>
  <si>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</si>
  <si>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</si>
  <si>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</si>
  <si>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</si>
  <si>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</si>
  <si>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</si>
  <si>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</si>
  <si>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</si>
  <si>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</si>
  <si>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</si>
  <si>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</si>
  <si>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</si>
  <si>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</si>
  <si>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</si>
  <si>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</si>
  <si>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</si>
  <si>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</si>
  <si>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</si>
  <si>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</si>
  <si>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</si>
  <si>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</si>
  <si>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</si>
  <si>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</si>
  <si>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</si>
  <si>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</si>
  <si>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</si>
  <si>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</si>
  <si>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</si>
  <si>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</si>
  <si>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</si>
  <si>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</si>
  <si>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</si>
  <si>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</si>
  <si>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</si>
  <si>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</si>
  <si>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</si>
  <si>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</si>
  <si>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</si>
  <si>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</si>
  <si>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</si>
  <si>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</si>
  <si>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</si>
  <si>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</si>
  <si>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</si>
  <si>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</si>
  <si>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</si>
  <si>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</si>
  <si>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</si>
  <si>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</si>
  <si>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</si>
  <si>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</si>
  <si>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</si>
  <si>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</si>
  <si>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</si>
  <si>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</si>
  <si>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</si>
  <si>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</si>
  <si>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</si>
  <si>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</si>
  <si>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</si>
  <si>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</si>
  <si>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</si>
  <si>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</si>
  <si>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</si>
  <si>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</si>
  <si>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</si>
  <si>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</si>
  <si>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</si>
  <si>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</si>
  <si>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</si>
  <si>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</si>
  <si>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</si>
  <si>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</si>
  <si>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</si>
  <si>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</si>
  <si>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</si>
  <si>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</si>
  <si>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</si>
  <si>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</si>
  <si>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</si>
  <si>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</si>
  <si>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</si>
  <si>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</si>
  <si>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</si>
  <si>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</si>
  <si>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</si>
  <si>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</si>
  <si>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</si>
  <si>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</si>
  <si>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</si>
  <si>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</si>
  <si>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</si>
  <si>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</si>
  <si>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</si>
  <si>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</si>
  <si>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</si>
  <si>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</si>
  <si>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</si>
  <si>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</si>
  <si>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</si>
  <si>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</si>
  <si>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</si>
  <si>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</si>
  <si>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</si>
  <si>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</si>
  <si>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</si>
  <si>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</si>
  <si>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</si>
  <si>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</si>
  <si>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</si>
  <si>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</si>
  <si>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</si>
  <si>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</si>
  <si>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</si>
  <si>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</si>
  <si>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</si>
  <si>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</si>
  <si>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</si>
  <si>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</si>
  <si>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</si>
  <si>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</si>
  <si>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</si>
  <si>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</si>
  <si>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</si>
  <si>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</si>
  <si>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</si>
  <si>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</si>
  <si>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</si>
  <si>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</si>
  <si>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</si>
  <si>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</si>
  <si>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</si>
  <si>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</si>
  <si>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</si>
  <si>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</si>
  <si>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</si>
  <si>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</si>
  <si>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</si>
  <si>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</si>
  <si>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</si>
  <si>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</si>
  <si>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</si>
  <si>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</si>
  <si>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</si>
  <si>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</si>
  <si>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</si>
  <si>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</si>
  <si>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</si>
  <si>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</si>
  <si>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</si>
  <si>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</si>
  <si>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</si>
  <si>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</si>
  <si>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</si>
  <si>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</si>
  <si>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</si>
  <si>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</si>
  <si>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</si>
  <si>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</si>
  <si>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</si>
  <si>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</si>
  <si>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</si>
  <si>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</si>
  <si>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</si>
  <si>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</si>
  <si>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</si>
  <si>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</si>
  <si>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</si>
  <si>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</si>
  <si>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</si>
  <si>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</si>
  <si>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</si>
  <si>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</si>
  <si>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</si>
  <si>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</si>
  <si>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</si>
  <si>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</si>
  <si>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</si>
  <si>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</si>
  <si>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SAOZVAIH22</t>
  </si>
  <si>
    <t>Sato EUR 25 Million</t>
  </si>
  <si>
    <t xml:space="preserve">Floating Rate Secured </t>
  </si>
  <si>
    <t>Notes due 2022</t>
  </si>
  <si>
    <t>FI4000076492</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</si>
</sst>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49" fontId="36" fillId="0" borderId="1" xfId="0" applyNumberFormat="1" applyFont="1" applyBorder="1" applyAlignment="1">
      <alignment horizontal="left"/>
    </xf>
    <xf numFmtId="0" fontId="36" fillId="0" borderId="1" xfId="0"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zoomScaleNormal="100" workbookViewId="0">
      <pane xSplit="4" ySplit="6" topLeftCell="E7" activePane="bottomRight" state="frozen"/>
      <selection pane="topRight" activeCell="E1" sqref="E1"/>
      <selection pane="bottomLeft" activeCell="A7" sqref="A7"/>
      <selection pane="bottomRight" activeCell="E2" sqref="E2"/>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c r="B2" s="64"/>
      <c r="C2" s="64"/>
      <c r="D2" s="64"/>
      <c r="E2" s="65"/>
      <c r="F2" s="65"/>
      <c r="G2" s="64"/>
      <c r="H2" s="3"/>
      <c r="I2" s="230" t="e">
        <f>IF(C2="-","",VLOOKUP(C2,BondIssuerTable,2,0))</f>
        <v>#N/A</v>
      </c>
      <c r="J2" s="230" t="e">
        <f>IF(D2="-","",VLOOKUP(D2,BondIssuingAgentsTable,2,0))</f>
        <v>#N/A</v>
      </c>
      <c r="K2" s="95" t="e">
        <f>IF(D2="-","",VLOOKUP(D2,BondIssuingAgentsTable,3,0))</f>
        <v>#N/A</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c r="B7" s="64"/>
      <c r="C7" s="64"/>
      <c r="D7" s="64"/>
      <c r="E7" s="69"/>
      <c r="F7" s="65"/>
      <c r="G7" s="3"/>
      <c r="H7" s="70"/>
      <c r="I7" s="70"/>
      <c r="J7" s="72"/>
      <c r="K7" s="104"/>
      <c r="L7" s="71"/>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1" t="s">
        <v>860</v>
      </c>
      <c r="B4" s="251"/>
      <c r="C4" s="251"/>
      <c r="D4" s="251"/>
      <c r="E4" s="251"/>
      <c r="F4" s="251"/>
      <c r="G4" s="251"/>
      <c r="H4" s="251"/>
      <c r="I4" s="251"/>
      <c r="J4" s="251"/>
      <c r="K4" s="251"/>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3" t="s">
        <v>1017</v>
      </c>
      <c r="T5" s="244"/>
      <c r="U5" s="244"/>
      <c r="V5" s="244"/>
      <c r="W5" s="244"/>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tabSelected="1" zoomScaleNormal="100" zoomScaleSheetLayoutView="55" workbookViewId="0">
      <pane xSplit="4" ySplit="6" topLeftCell="P7" activePane="bottomRight" state="frozen"/>
      <selection pane="topRight" activeCell="E1" sqref="E1"/>
      <selection pane="bottomLeft" activeCell="A7" sqref="A7"/>
      <selection pane="bottomRight" activeCell="D26" sqref="D26"/>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2.710937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t="s">
        <v>19</v>
      </c>
      <c r="B2" s="64" t="s">
        <v>290</v>
      </c>
      <c r="C2" s="64" t="s">
        <v>1180</v>
      </c>
      <c r="D2" s="64" t="s">
        <v>1415</v>
      </c>
      <c r="E2" s="65" t="s">
        <v>34</v>
      </c>
      <c r="F2" s="64" t="s">
        <v>346</v>
      </c>
      <c r="G2" s="4">
        <v>41631</v>
      </c>
      <c r="H2" s="95" t="str">
        <f>IF(C2="-","",VLOOKUP(C2,CouponBondIssuersTable,2,0))</f>
        <v>SAO</v>
      </c>
      <c r="I2" s="95" t="str">
        <f>IF(D2="-","",IFERROR(VLOOKUP(D2,CouponLeadManagersTable,2,0),""))</f>
        <v>POH</v>
      </c>
      <c r="J2" s="95" t="str">
        <f>IF(D2="-","",IFERROR(VLOOKUP(D2,CouponLeadManagersTable,3,0),""))</f>
        <v>HE</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t="s">
        <v>1416</v>
      </c>
      <c r="B7" s="238" t="s">
        <v>1417</v>
      </c>
      <c r="C7" s="64"/>
      <c r="D7" s="239" t="s">
        <v>1420</v>
      </c>
      <c r="E7" s="65">
        <v>100000</v>
      </c>
      <c r="F7" s="64" t="s">
        <v>34</v>
      </c>
      <c r="G7" s="64" t="s">
        <v>420</v>
      </c>
      <c r="H7" s="64" t="s">
        <v>1172</v>
      </c>
      <c r="I7" s="84">
        <v>2.25</v>
      </c>
      <c r="J7" s="64">
        <v>2</v>
      </c>
      <c r="K7" s="4">
        <v>41810</v>
      </c>
      <c r="L7" s="4">
        <v>44915</v>
      </c>
      <c r="M7" s="4" t="s">
        <v>1166</v>
      </c>
      <c r="N7" s="51" t="s">
        <v>424</v>
      </c>
      <c r="O7" s="65">
        <v>25000000</v>
      </c>
      <c r="P7" s="4">
        <v>41628</v>
      </c>
      <c r="Q7" s="4">
        <f>IF(P7&lt;&gt;"",P7,"")</f>
        <v>41628</v>
      </c>
      <c r="R7" s="4">
        <v>44915</v>
      </c>
      <c r="S7" s="4">
        <v>44909</v>
      </c>
      <c r="T7" s="85" t="s">
        <v>1416</v>
      </c>
      <c r="V7" s="79"/>
      <c r="Y7" s="79"/>
      <c r="Z7" s="79"/>
      <c r="AA7" s="79"/>
      <c r="AB7" s="79"/>
    </row>
    <row r="8" spans="1:28" s="66" customFormat="1" x14ac:dyDescent="0.2">
      <c r="A8" s="83"/>
      <c r="B8" s="238" t="s">
        <v>1418</v>
      </c>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238" t="s">
        <v>1419</v>
      </c>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V29" activePane="bottomRight" state="frozen"/>
      <selection pane="topRight" activeCell="B1" sqref="B1"/>
      <selection pane="bottomLeft" activeCell="A2" sqref="A2"/>
      <selection pane="bottomRight" activeCell="AB74" sqref="AB74"/>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5">
        <v>40858</v>
      </c>
      <c r="C1" s="246"/>
      <c r="D1" s="247"/>
      <c r="F1" s="9" t="s">
        <v>325</v>
      </c>
    </row>
    <row r="2" spans="1:21" x14ac:dyDescent="0.25">
      <c r="A2" s="10" t="s">
        <v>326</v>
      </c>
      <c r="B2" s="248" t="s">
        <v>348</v>
      </c>
      <c r="C2" s="249"/>
      <c r="D2" s="250"/>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2013-12-20T13:00:01Z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