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su\Desktop\"/>
    </mc:Choice>
  </mc:AlternateContent>
  <bookViews>
    <workbookView xWindow="0" yWindow="0" windowWidth="19875" windowHeight="1021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<sst xmlns="http://schemas.openxmlformats.org/spreadsheetml/2006/main" count="4282" uniqueCount="2774">
  <si>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</si>
  <si>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</si>
  <si>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</si>
  <si>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</si>
  <si>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</si>
  <si>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</si>
  <si>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</si>
  <si>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</si>
  <si>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</si>
  <si>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</si>
  <si>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</si>
  <si>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</si>
  <si>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</si>
  <si>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</si>
  <si>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</si>
  <si>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</si>
  <si>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</si>
  <si>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</si>
  <si>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</si>
  <si>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</si>
  <si>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</si>
  <si>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</si>
  <si>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</si>
  <si>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</si>
  <si>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</si>
  <si>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</si>
  <si>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</si>
  <si>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</si>
  <si>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</si>
  <si>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</si>
  <si>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</si>
  <si>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</si>
  <si>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</si>
  <si>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</si>
  <si>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</si>
  <si>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</si>
  <si>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</si>
  <si>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</si>
  <si>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</si>
  <si>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</si>
  <si>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</si>
  <si>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</si>
  <si>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</si>
  <si>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</si>
  <si>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</si>
  <si>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</si>
  <si>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</si>
  <si>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</si>
  <si>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</si>
  <si>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</si>
  <si>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</si>
  <si>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</si>
  <si>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</si>
  <si>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</si>
  <si>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</si>
  <si>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</si>
  <si>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</si>
  <si>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</si>
  <si>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</si>
  <si>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</si>
  <si>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</si>
  <si>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</si>
  <si>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</si>
  <si>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</si>
  <si>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</si>
  <si>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</si>
  <si>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</si>
  <si>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</si>
  <si>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</si>
  <si>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</si>
  <si>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</si>
  <si>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</si>
  <si>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</si>
  <si>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</si>
  <si>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</si>
  <si>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</si>
  <si>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</si>
  <si>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</si>
  <si>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</si>
  <si>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</si>
  <si>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</si>
  <si>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</si>
  <si>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</si>
  <si>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</si>
  <si>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</si>
  <si>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</si>
  <si>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</si>
  <si>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</si>
  <si>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</si>
  <si>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</si>
  <si>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</si>
  <si>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</si>
  <si>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</si>
  <si>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</si>
  <si>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</si>
  <si>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</si>
  <si>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</si>
  <si>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</si>
  <si>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</si>
  <si>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</si>
  <si>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</si>
  <si>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</si>
  <si>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</si>
  <si>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</si>
  <si>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</si>
  <si>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</si>
  <si>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</si>
  <si>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</si>
  <si>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</si>
  <si>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</si>
  <si>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</si>
  <si>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</si>
  <si>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</si>
  <si>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</si>
  <si>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</si>
  <si>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</si>
  <si>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</si>
  <si>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</si>
  <si>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</si>
  <si>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</si>
  <si>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</si>
  <si>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</si>
  <si>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</si>
  <si>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</si>
  <si>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</si>
  <si>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</si>
  <si>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</si>
  <si>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</si>
  <si>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</si>
  <si>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</si>
  <si>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</si>
  <si>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</si>
  <si>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</si>
  <si>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</si>
  <si>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</si>
  <si>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</si>
  <si>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</si>
  <si>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</si>
  <si>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</si>
  <si>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</si>
  <si>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</si>
  <si>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</si>
  <si>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</si>
  <si>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</si>
  <si>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</si>
  <si>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</si>
  <si>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</si>
  <si>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</si>
  <si>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</si>
  <si>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</si>
  <si>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</si>
  <si>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</si>
  <si>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</si>
  <si>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</si>
  <si>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</si>
  <si>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</si>
  <si>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</si>
  <si>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</si>
  <si>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</si>
  <si>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</si>
  <si>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</si>
  <si>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</si>
  <si>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</si>
  <si>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</si>
  <si>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</si>
  <si>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</si>
  <si>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</si>
  <si>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</si>
  <si>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</si>
  <si>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</si>
  <si>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</si>
  <si>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</si>
  <si>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</si>
  <si>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</si>
  <si>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</si>
  <si>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</si>
  <si>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</si>
  <si>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</si>
  <si>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</si>
  <si>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</si>
  <si>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</si>
  <si>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</si>
  <si>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</si>
  <si>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</si>
  <si>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</si>
  <si>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</si>
  <si>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</si>
  <si>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</si>
  <si>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</si>
  <si>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</si>
  <si>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</si>
  <si>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</si>
  <si>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</si>
  <si>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</si>
  <si>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</si>
  <si>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</si>
  <si>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</si>
  <si>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</si>
  <si>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</si>
  <si>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</si>
  <si>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</si>
  <si>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</si>
  <si>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</si>
  <si>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</si>
  <si>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</si>
  <si>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</si>
  <si>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</si>
  <si>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</si>
  <si>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</si>
  <si>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</si>
  <si>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</si>
  <si>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</si>
  <si>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</si>
  <si>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</si>
  <si>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</si>
  <si>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</si>
  <si>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</si>
  <si>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</si>
  <si>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</si>
  <si>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</si>
  <si>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</si>
  <si>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</si>
  <si>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</si>
  <si>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</si>
  <si>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</si>
  <si>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</si>
  <si>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</si>
  <si>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</si>
  <si>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</si>
  <si>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</si>
  <si>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</si>
  <si>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</si>
  <si>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</si>
  <si>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</si>
  <si>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</si>
  <si>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</si>
  <si>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</si>
  <si>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</si>
  <si>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</si>
  <si>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</si>
  <si>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</si>
  <si>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</si>
  <si>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</si>
  <si>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</si>
  <si>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</si>
  <si>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</si>
  <si>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</si>
  <si>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</si>
  <si>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</si>
  <si>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</si>
  <si>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</si>
  <si>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</si>
  <si>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</si>
  <si>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</si>
  <si>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</si>
  <si>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</si>
  <si>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</si>
  <si>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</si>
  <si>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</si>
  <si>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</si>
  <si>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</si>
  <si>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</si>
  <si>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</si>
  <si>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</si>
  <si>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</si>
  <si>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</si>
  <si>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</si>
  <si>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</si>
  <si>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</si>
  <si>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</si>
  <si>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</si>
  <si>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</si>
  <si>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</si>
  <si>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</si>
  <si>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</si>
  <si>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</si>
  <si>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</si>
  <si>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</si>
  <si>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</si>
  <si>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</si>
  <si>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</si>
  <si>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</si>
  <si>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</si>
  <si>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</si>
  <si>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</si>
  <si>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</si>
  <si>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</si>
  <si>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</si>
  <si>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</si>
  <si>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</si>
  <si>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</si>
  <si>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</si>
  <si>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</si>
  <si>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</si>
  <si>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</si>
  <si>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</si>
  <si>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</si>
  <si>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</si>
  <si>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</si>
  <si>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</si>
  <si>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</si>
  <si>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</si>
  <si>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</si>
  <si>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</si>
  <si>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</si>
  <si>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</si>
  <si>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</si>
  <si>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</si>
  <si>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</si>
  <si>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</si>
  <si>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</si>
  <si>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</si>
  <si>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</si>
  <si>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</si>
  <si>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</si>
  <si>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</si>
  <si>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</si>
  <si>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</si>
  <si>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</si>
  <si>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</si>
  <si>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</si>
  <si>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</si>
  <si>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</si>
  <si>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</si>
  <si>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</si>
  <si>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</si>
  <si>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</si>
  <si>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</si>
  <si>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</si>
  <si>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</si>
  <si>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</si>
  <si>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</si>
  <si>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</si>
  <si>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</si>
  <si>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</si>
  <si>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</si>
  <si>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</si>
  <si>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</si>
  <si>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</si>
  <si>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</si>
  <si>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</si>
  <si>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</si>
  <si>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</si>
  <si>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</si>
  <si>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</si>
  <si>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</si>
  <si>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</si>
  <si>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</si>
  <si>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</si>
  <si>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</si>
  <si>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</si>
  <si>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</si>
  <si>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</si>
  <si>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</si>
  <si>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</si>
  <si>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</si>
  <si>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</si>
  <si>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</si>
  <si>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</si>
  <si>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</si>
  <si>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</si>
  <si>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</si>
  <si>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</si>
  <si>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</si>
  <si>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</si>
  <si>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</si>
  <si>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</si>
  <si>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</si>
  <si>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</si>
  <si>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</si>
  <si>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</si>
  <si>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</si>
  <si>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</si>
  <si>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</si>
  <si>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</si>
  <si>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</si>
  <si>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</si>
  <si>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</si>
  <si>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</si>
  <si>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</si>
  <si>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</si>
  <si>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</si>
  <si>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</si>
  <si>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</si>
  <si>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</si>
  <si>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</si>
  <si>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</si>
  <si>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</si>
  <si>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</si>
  <si>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</si>
  <si>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</si>
  <si>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</si>
  <si>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</si>
  <si>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</si>
  <si>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</si>
  <si>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</si>
  <si>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</si>
  <si>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</si>
  <si>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</si>
  <si>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</si>
  <si>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</si>
  <si>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</si>
  <si>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</si>
  <si>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</si>
  <si>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</si>
  <si>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</si>
  <si>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</si>
  <si>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</si>
  <si>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</si>
  <si>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</si>
  <si>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</si>
  <si>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</si>
  <si>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</si>
  <si>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</si>
  <si>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</si>
  <si>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</si>
  <si>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</si>
  <si>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</si>
  <si>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</si>
  <si>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</si>
  <si>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</si>
  <si>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</si>
  <si>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</si>
  <si>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</si>
  <si>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</si>
  <si>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</si>
  <si>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</si>
  <si>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</si>
  <si>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</si>
  <si>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</si>
  <si>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</si>
  <si>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</si>
  <si>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</si>
  <si>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</si>
  <si>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</si>
  <si>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</si>
  <si>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</si>
  <si>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</si>
  <si>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</si>
  <si>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</si>
  <si>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</si>
  <si>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</si>
  <si>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</si>
  <si>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</si>
  <si>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</si>
  <si>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</si>
  <si>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</si>
  <si>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</si>
  <si>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</si>
  <si>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</si>
  <si>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</si>
  <si>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</si>
  <si>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</si>
  <si>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</si>
  <si>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</si>
  <si>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</si>
  <si>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</si>
  <si>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</si>
  <si>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</si>
  <si>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</si>
  <si>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</si>
  <si>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</si>
  <si>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</si>
  <si>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</si>
  <si>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</si>
  <si>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</si>
  <si>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</si>
  <si>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</si>
  <si>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</si>
  <si>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</si>
  <si>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</si>
  <si>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</si>
  <si>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</si>
  <si>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</si>
  <si>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</si>
  <si>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</si>
  <si>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</si>
  <si>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</si>
  <si>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</si>
  <si>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</si>
  <si>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</si>
  <si>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</si>
  <si>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</si>
  <si>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</si>
  <si>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</si>
  <si>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</si>
  <si>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</si>
  <si>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</si>
  <si>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</si>
  <si>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</si>
  <si>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</si>
  <si>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</si>
  <si>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</si>
  <si>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</si>
  <si>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</si>
  <si>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</si>
  <si>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</si>
  <si>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</si>
  <si>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</si>
  <si>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</si>
  <si>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</si>
  <si>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</si>
  <si>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</si>
  <si>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</si>
  <si>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</si>
  <si>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</si>
  <si>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</si>
  <si>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</si>
  <si>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</si>
  <si>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</si>
  <si>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</si>
  <si>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</si>
  <si>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</si>
  <si>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</si>
  <si>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</si>
  <si>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</si>
  <si>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</si>
  <si>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</si>
  <si>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</si>
  <si>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</si>
  <si>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</si>
  <si>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</si>
  <si>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</si>
  <si>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</si>
  <si>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</si>
  <si>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</si>
  <si>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</si>
  <si>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</si>
  <si>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</si>
  <si>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</si>
  <si>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</si>
  <si>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</si>
  <si>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</si>
  <si>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</si>
  <si>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</si>
  <si>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</si>
  <si>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</si>
  <si>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</si>
  <si>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</si>
  <si>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</si>
  <si>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</si>
  <si>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</si>
  <si>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</si>
  <si>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</si>
  <si>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</si>
  <si>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</si>
  <si>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</si>
  <si>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</si>
  <si>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</si>
  <si>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</si>
  <si>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</si>
  <si>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</si>
  <si>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</si>
  <si>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</si>
  <si>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</si>
  <si>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</si>
  <si>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</si>
  <si>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</si>
  <si>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</si>
  <si>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</si>
  <si>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</si>
  <si>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</si>
  <si>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</si>
  <si>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</si>
  <si>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</si>
  <si>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</si>
  <si>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</si>
  <si>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</si>
  <si>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</si>
  <si>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</si>
  <si>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</si>
  <si>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</si>
  <si>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</si>
  <si>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</si>
  <si>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</si>
  <si>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</si>
  <si>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</si>
  <si>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</si>
  <si>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</si>
  <si>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</si>
  <si>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</si>
  <si>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</si>
  <si>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</si>
  <si>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</si>
  <si>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</si>
  <si>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</si>
  <si>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</si>
  <si>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</si>
  <si>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</si>
  <si>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</si>
  <si>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</si>
  <si>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</si>
  <si>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</si>
  <si>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</si>
  <si>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</si>
  <si>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</si>
  <si>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</si>
  <si>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</si>
  <si>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</si>
  <si>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</si>
  <si>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</si>
  <si>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</si>
  <si>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</si>
  <si>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</si>
  <si>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</si>
  <si>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</si>
  <si>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</si>
  <si>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</si>
  <si>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</si>
  <si>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</si>
  <si>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</si>
  <si>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</si>
  <si>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</si>
  <si>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</si>
  <si>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</si>
  <si>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</si>
  <si>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</si>
  <si>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</si>
  <si>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</si>
  <si>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</si>
  <si>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</si>
  <si>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</si>
  <si>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</si>
  <si>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</si>
  <si>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</si>
  <si>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</si>
  <si>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</si>
  <si>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</si>
  <si>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</si>
  <si>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</si>
  <si>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</si>
  <si>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</si>
  <si>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</si>
  <si>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</si>
  <si>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</si>
  <si>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</si>
  <si>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</si>
  <si>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</si>
  <si>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</si>
  <si>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</si>
  <si>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</si>
  <si>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</si>
  <si>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</si>
  <si>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</si>
  <si>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</si>
  <si>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</si>
  <si>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</si>
  <si>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</si>
  <si>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</si>
  <si>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</si>
  <si>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</si>
  <si>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</si>
  <si>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</si>
  <si>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</si>
  <si>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</si>
  <si>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</si>
  <si>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</si>
  <si>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</si>
  <si>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</si>
  <si>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</si>
  <si>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</si>
  <si>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</si>
  <si>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</si>
  <si>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</si>
  <si>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</si>
  <si>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</si>
  <si>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</si>
  <si>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</si>
  <si>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</si>
  <si>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</si>
  <si>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</si>
  <si>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</si>
  <si>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</si>
  <si>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</si>
  <si>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</si>
  <si>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</si>
  <si>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</si>
  <si>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</si>
  <si>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</si>
  <si>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</si>
  <si>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</si>
  <si>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</si>
  <si>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</si>
  <si>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</si>
  <si>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</si>
  <si>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</si>
  <si>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</si>
  <si>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</si>
  <si>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</si>
  <si>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</si>
  <si>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</si>
  <si>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</si>
  <si>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</si>
  <si>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</si>
  <si>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</si>
  <si>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</si>
  <si>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</si>
  <si>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</si>
  <si>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</si>
  <si>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</si>
  <si>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</si>
  <si>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</si>
  <si>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</si>
  <si>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</si>
  <si>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</si>
  <si>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</si>
  <si>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</si>
  <si>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</si>
  <si>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</si>
  <si>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</si>
  <si>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</si>
  <si>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</si>
  <si>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</si>
  <si>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</si>
  <si>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</si>
  <si>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</si>
  <si>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</si>
  <si>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</si>
  <si>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</si>
  <si>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</si>
  <si>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</si>
  <si>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</si>
  <si>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</si>
  <si>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</si>
  <si>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</si>
  <si>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</si>
  <si>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</si>
  <si>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</si>
  <si>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</si>
  <si>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</si>
  <si>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</si>
  <si>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</si>
  <si>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</si>
  <si>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</si>
  <si>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</si>
  <si>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</si>
  <si>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</si>
  <si>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</si>
  <si>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</si>
  <si>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</si>
  <si>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</si>
  <si>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</si>
  <si>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</si>
  <si>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</si>
  <si>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</si>
  <si>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</si>
  <si>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</si>
  <si>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</si>
  <si>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</si>
  <si>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</si>
  <si>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</si>
  <si>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</si>
  <si>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</si>
  <si>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</si>
  <si>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</si>
  <si>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</si>
  <si>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</si>
  <si>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</si>
  <si>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</si>
  <si>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</si>
  <si>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</si>
  <si>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</si>
  <si>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</si>
  <si>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</si>
  <si>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</si>
  <si>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</si>
  <si>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</si>
  <si>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</si>
  <si>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</si>
  <si>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</si>
  <si>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</si>
  <si>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</si>
  <si>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</si>
  <si>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</si>
  <si>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</si>
  <si>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</si>
  <si>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</si>
  <si>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</si>
  <si>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</si>
  <si>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</si>
  <si>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</si>
  <si>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</si>
  <si>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</si>
  <si>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</si>
  <si>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</si>
  <si>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</si>
  <si>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</si>
  <si>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</si>
  <si>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</si>
  <si>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</si>
  <si>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</si>
  <si>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</si>
  <si>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</si>
  <si>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</si>
  <si>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</si>
  <si>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</si>
  <si>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</si>
  <si>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</si>
  <si>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</si>
  <si>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</si>
  <si>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</si>
  <si>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</si>
  <si>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</si>
  <si>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</si>
  <si>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</si>
  <si>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</si>
  <si>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</si>
  <si>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</si>
  <si>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</si>
  <si>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</si>
  <si>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</si>
  <si>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</si>
  <si>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</si>
  <si>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</si>
  <si>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</si>
  <si>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</si>
  <si>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</si>
  <si>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</si>
  <si>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</si>
  <si>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</si>
  <si>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</si>
  <si>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</si>
  <si>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</si>
  <si>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</si>
  <si>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</si>
  <si>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</si>
  <si>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</si>
  <si>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</si>
  <si>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</si>
  <si>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</si>
  <si>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</si>
  <si>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</si>
  <si>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</si>
  <si>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</si>
  <si>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</si>
  <si>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</si>
  <si>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</si>
  <si>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</si>
  <si>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</si>
  <si>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</si>
  <si>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</si>
  <si>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</si>
  <si>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</si>
  <si>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</si>
  <si>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</si>
  <si>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</si>
  <si>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</si>
  <si>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</si>
  <si>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</si>
  <si>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</si>
  <si>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</si>
  <si>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</si>
  <si>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</si>
  <si>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</si>
  <si>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</si>
  <si>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</si>
  <si>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</si>
  <si>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</si>
  <si>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</si>
  <si>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</si>
  <si>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</si>
  <si>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</si>
  <si>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</si>
  <si>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</si>
  <si>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</si>
  <si>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</si>
  <si>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</si>
  <si>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</si>
  <si>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</si>
  <si>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</si>
  <si>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</si>
  <si>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</si>
  <si>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</si>
  <si>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</si>
  <si>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</si>
  <si>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</si>
  <si>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</si>
  <si>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</si>
  <si>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</si>
  <si>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</si>
  <si>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</si>
  <si>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</si>
  <si>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</si>
  <si>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</si>
  <si>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</si>
  <si>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</si>
  <si>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</si>
  <si>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</si>
  <si>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</si>
  <si>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</si>
  <si>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</si>
  <si>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</si>
  <si>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</si>
  <si>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</si>
  <si>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</si>
  <si>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</si>
  <si>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</si>
  <si>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</si>
  <si>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</si>
  <si>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</si>
  <si>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</si>
  <si>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</si>
  <si>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</si>
  <si>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</si>
  <si>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</si>
  <si>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</si>
  <si>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</si>
  <si>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</si>
  <si>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</si>
  <si>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</si>
  <si>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</si>
  <si>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</si>
  <si>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</si>
  <si>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</si>
  <si>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</si>
  <si>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</si>
  <si>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</si>
  <si>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</si>
  <si>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</si>
  <si>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</si>
  <si>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</si>
  <si>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</si>
  <si>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</si>
  <si>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</si>
  <si>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</si>
  <si>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</si>
  <si>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</si>
  <si>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</si>
  <si>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</si>
  <si>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</si>
  <si>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</si>
  <si>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</si>
  <si>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</si>
  <si>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</si>
  <si>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</si>
  <si>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</si>
  <si>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</si>
  <si>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</si>
  <si>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</si>
  <si>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</si>
  <si>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</si>
  <si>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</si>
  <si>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</si>
  <si>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</si>
  <si>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</si>
  <si>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</si>
  <si>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</si>
  <si>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</si>
  <si>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</si>
  <si>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</si>
  <si>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</si>
  <si>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</si>
  <si>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</si>
  <si>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</si>
  <si>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</si>
  <si>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</si>
  <si>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</si>
  <si>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</si>
  <si>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</si>
  <si>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</si>
  <si>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</si>
  <si>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</si>
  <si>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</si>
  <si>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</si>
  <si>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</si>
  <si>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</si>
  <si>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</si>
  <si>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</si>
  <si>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</si>
  <si>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</si>
  <si>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</si>
  <si>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</si>
  <si>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</si>
  <si>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</si>
  <si>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</si>
  <si>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</si>
  <si>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</si>
  <si>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</si>
  <si>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</si>
  <si>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</si>
  <si>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</si>
  <si>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</si>
  <si>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</si>
  <si>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</si>
  <si>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</si>
  <si>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</si>
  <si>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</si>
  <si>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</si>
  <si>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</si>
  <si>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</si>
  <si>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</si>
  <si>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</si>
  <si>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</si>
  <si>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</si>
  <si>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</si>
  <si>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</si>
  <si>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</si>
  <si>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</si>
  <si>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</si>
  <si>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</si>
  <si>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</si>
  <si>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</si>
  <si>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</si>
  <si>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</si>
  <si>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</si>
  <si>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</si>
  <si>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</si>
  <si>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</si>
  <si>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</si>
  <si>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</si>
  <si>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</si>
  <si>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</si>
  <si>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</si>
  <si>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</si>
  <si>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</si>
  <si>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</si>
  <si>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</si>
  <si>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</si>
  <si>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</si>
  <si>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</si>
  <si>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</si>
  <si>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</si>
  <si>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</si>
  <si>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</si>
  <si>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</si>
  <si>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</si>
  <si>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</si>
  <si>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</si>
  <si>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</si>
  <si>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</si>
  <si>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</si>
  <si>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</si>
  <si>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</si>
  <si>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</si>
  <si>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</si>
  <si>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</si>
  <si>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</si>
  <si>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</si>
  <si>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</si>
  <si>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</si>
  <si>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</si>
  <si>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</si>
  <si>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</si>
  <si>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</si>
  <si>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</si>
  <si>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</si>
  <si>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</si>
  <si>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</si>
  <si>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</si>
  <si>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</si>
  <si>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</si>
  <si>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</si>
  <si>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</si>
  <si>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</si>
  <si>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</si>
  <si>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</si>
  <si>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</si>
  <si>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</si>
  <si>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</si>
  <si>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</si>
  <si>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</si>
  <si>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</si>
  <si>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</si>
  <si>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</si>
  <si>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</si>
  <si>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</si>
  <si>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</si>
  <si>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</si>
  <si>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</si>
  <si>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</si>
  <si>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</si>
  <si>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</si>
  <si>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</si>
  <si>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</si>
  <si>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</si>
  <si>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</si>
  <si>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</si>
  <si>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</si>
  <si>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</si>
  <si>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</si>
  <si>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</si>
  <si>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</si>
  <si>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</si>
  <si>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</si>
  <si>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</si>
  <si>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</si>
  <si>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</si>
  <si>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</si>
  <si>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</si>
  <si>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</si>
  <si>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</si>
  <si>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</si>
  <si>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</si>
  <si>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</si>
  <si>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</si>
  <si>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</si>
  <si>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</si>
  <si>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</si>
  <si>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</si>
  <si>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</si>
  <si>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</si>
  <si>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</si>
  <si>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</si>
  <si>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</si>
  <si>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</si>
  <si>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</si>
  <si>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</si>
  <si>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</si>
  <si>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</si>
  <si>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</si>
  <si>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</si>
  <si>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</si>
  <si>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</si>
  <si>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</si>
  <si>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</si>
  <si>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</si>
  <si>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</si>
  <si>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</si>
  <si>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</si>
  <si>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</si>
  <si>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</si>
  <si>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</si>
  <si>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</si>
  <si>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</si>
  <si>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</si>
  <si>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</si>
  <si>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</si>
  <si>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</si>
  <si>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</si>
  <si>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</si>
  <si>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</si>
  <si>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</si>
  <si>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</si>
  <si>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</si>
  <si>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</si>
  <si>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</si>
  <si>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</si>
  <si>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</si>
  <si>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</si>
  <si>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</si>
  <si>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</si>
  <si>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</si>
  <si>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</si>
  <si>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</si>
  <si>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</si>
  <si>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</si>
  <si>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</si>
  <si>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</si>
  <si>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</si>
  <si>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</si>
  <si>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</si>
  <si>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</si>
  <si>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</si>
  <si>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</si>
  <si>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</si>
  <si>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</si>
  <si>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</si>
  <si>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</si>
  <si>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</si>
  <si>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</si>
  <si>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</si>
  <si>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</si>
  <si>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</si>
  <si>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</si>
  <si>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</si>
  <si>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</si>
  <si>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</si>
  <si>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</si>
  <si>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</si>
  <si>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</si>
  <si>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</si>
  <si>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</si>
  <si>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</si>
  <si>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</si>
  <si>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</si>
  <si>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</si>
  <si>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</si>
  <si>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</si>
  <si>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</si>
  <si>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</si>
  <si>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</si>
  <si>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</si>
  <si>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</si>
  <si>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</si>
  <si>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</si>
  <si>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</si>
  <si>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</si>
  <si>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</si>
  <si>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</si>
  <si>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</si>
  <si>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</si>
  <si>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</si>
  <si>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</si>
  <si>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</si>
  <si>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</si>
  <si>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</si>
  <si>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</si>
  <si>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</si>
  <si>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</si>
  <si>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</si>
  <si>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</si>
  <si>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</si>
  <si>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</si>
  <si>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</si>
  <si>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</si>
  <si>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</si>
  <si>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</si>
  <si>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</si>
  <si>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</si>
  <si>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</si>
  <si>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</si>
  <si>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</si>
  <si>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</si>
  <si>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</si>
  <si>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</si>
  <si>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</si>
  <si>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</si>
  <si>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</si>
  <si>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</si>
  <si>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</si>
  <si>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</si>
  <si>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</si>
  <si>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</si>
  <si>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</si>
  <si>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</si>
  <si>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</si>
  <si>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</si>
  <si>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</si>
  <si>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</si>
  <si>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</si>
  <si>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</si>
  <si>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</si>
  <si>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</si>
  <si>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</si>
  <si>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</si>
  <si>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</si>
  <si>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</si>
  <si>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</si>
  <si>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</si>
  <si>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</si>
  <si>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</si>
  <si>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</si>
  <si>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</si>
  <si>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</si>
  <si>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</si>
  <si>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</si>
  <si>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</si>
  <si>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</si>
  <si>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</si>
  <si>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</si>
  <si>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</si>
  <si>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</si>
  <si>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</si>
  <si>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</si>
  <si>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</si>
  <si>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</si>
  <si>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</si>
  <si>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</si>
  <si>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</si>
  <si>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</si>
  <si>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</si>
  <si>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</si>
  <si>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</si>
  <si>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</si>
  <si>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</si>
  <si>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</si>
  <si>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</si>
  <si>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</si>
  <si>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</si>
  <si>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</si>
  <si>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</si>
  <si>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</si>
  <si>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</si>
  <si>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</si>
  <si>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</si>
  <si>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</si>
  <si>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</si>
  <si>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</si>
  <si>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</si>
  <si>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</si>
  <si>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</si>
  <si>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</si>
  <si>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</si>
  <si>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</si>
  <si>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</si>
  <si>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</si>
  <si>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</si>
  <si>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</si>
  <si>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</si>
  <si>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</si>
  <si>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</si>
  <si>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</si>
  <si>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</si>
  <si>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</si>
  <si>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</si>
  <si>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</si>
  <si>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</si>
  <si>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</si>
  <si>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</si>
  <si>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</si>
  <si>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</si>
  <si>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</si>
  <si>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</si>
  <si>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</si>
  <si>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</si>
  <si>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</si>
  <si>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</si>
  <si>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</si>
  <si>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</si>
  <si>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</si>
  <si>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</si>
  <si>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</si>
  <si>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</si>
  <si>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</si>
  <si>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</si>
  <si>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</si>
  <si>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</si>
  <si>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</si>
  <si>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</si>
  <si>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</si>
  <si>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</si>
  <si>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</si>
  <si>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</si>
  <si>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</si>
  <si>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</si>
  <si>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</si>
  <si>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</si>
  <si>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</si>
  <si>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</si>
  <si>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</si>
  <si>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</si>
  <si>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</si>
  <si>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</si>
  <si>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</si>
  <si>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</si>
  <si>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</si>
  <si>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</si>
  <si>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</si>
  <si>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</si>
  <si>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</si>
  <si>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</si>
  <si>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</si>
  <si>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</si>
  <si>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</si>
  <si>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</si>
  <si>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</si>
  <si>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</si>
  <si>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</si>
  <si>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</si>
  <si>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</si>
  <si>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</si>
  <si>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</si>
  <si>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</si>
  <si>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</si>
  <si>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</si>
  <si>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</si>
  <si>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</si>
  <si>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</si>
  <si>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</si>
  <si>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</si>
  <si>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</si>
  <si>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</si>
  <si>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</si>
  <si>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</si>
  <si>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</si>
  <si>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</si>
  <si>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</si>
  <si>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</si>
  <si>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</si>
  <si>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</si>
  <si>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</si>
  <si>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</si>
  <si>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</si>
  <si>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</si>
  <si>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</si>
  <si>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</si>
  <si>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</si>
  <si>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</si>
  <si>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</si>
  <si>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</si>
  <si>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</si>
  <si>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</si>
  <si>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</si>
  <si>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</si>
  <si>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</si>
  <si>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</si>
  <si>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</si>
  <si>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</si>
  <si>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</si>
  <si>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</si>
  <si>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</si>
  <si>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</si>
  <si>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</si>
  <si>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</si>
  <si>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</si>
  <si>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</si>
  <si>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</si>
  <si>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</si>
  <si>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</si>
  <si>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</si>
  <si>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</si>
  <si>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</si>
  <si>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</si>
  <si>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</si>
  <si>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</si>
  <si>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</si>
  <si>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</si>
  <si>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</si>
  <si>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</si>
  <si>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</si>
  <si>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</si>
  <si>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</si>
  <si>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</si>
  <si>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</si>
  <si>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</si>
  <si>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</si>
  <si>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</si>
  <si>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</si>
  <si>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</si>
  <si>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</si>
  <si>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</si>
  <si>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</si>
  <si>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</si>
  <si>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</si>
  <si>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</si>
  <si>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</si>
  <si>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</si>
  <si>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</si>
  <si>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</si>
  <si>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</si>
  <si>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</si>
  <si>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</si>
  <si>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</si>
  <si>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</si>
  <si>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</si>
  <si>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</si>
  <si>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</si>
  <si>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</si>
  <si>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</si>
  <si>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</si>
  <si>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</si>
  <si>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</si>
  <si>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</si>
  <si>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</si>
  <si>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</si>
  <si>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</si>
  <si>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</si>
  <si>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</si>
  <si>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</si>
  <si>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</si>
  <si>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</si>
  <si>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</si>
  <si>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</si>
  <si>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</si>
  <si>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</si>
  <si>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</si>
  <si>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</si>
  <si>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</si>
  <si>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</si>
  <si>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</si>
  <si>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</si>
  <si>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</si>
  <si>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</si>
  <si>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</si>
  <si>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</si>
  <si>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</si>
  <si>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</si>
  <si>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</si>
  <si>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</si>
  <si>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</si>
  <si>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</si>
  <si>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</si>
  <si>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</si>
  <si>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</si>
  <si>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</si>
  <si>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</si>
  <si>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</si>
  <si>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</si>
  <si>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</si>
  <si>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</si>
  <si>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</si>
  <si>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</si>
  <si>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</si>
  <si>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</si>
  <si>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</si>
  <si>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</si>
  <si>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</si>
  <si>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</si>
  <si>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</si>
  <si>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</si>
  <si>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</si>
  <si>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</si>
  <si>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</si>
  <si>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</si>
  <si>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</si>
  <si>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</si>
  <si>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</si>
  <si>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</si>
  <si>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</si>
  <si>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</si>
  <si>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</si>
  <si>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</si>
  <si>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</si>
  <si>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</si>
  <si>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</si>
  <si>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</si>
  <si>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</si>
  <si>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</si>
  <si>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</si>
  <si>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</si>
  <si>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</si>
  <si>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</si>
  <si>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</si>
  <si>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</si>
  <si>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</si>
  <si>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</si>
  <si>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</si>
  <si>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</si>
  <si>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</si>
  <si>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</si>
  <si>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</si>
  <si>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</si>
  <si>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</si>
  <si>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</si>
  <si>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</si>
  <si>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</si>
  <si>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</si>
  <si>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</si>
  <si>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</si>
  <si>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</si>
  <si>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</si>
  <si>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</si>
  <si>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</si>
  <si>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</si>
  <si>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</si>
  <si>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</si>
  <si>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</si>
  <si>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</si>
  <si>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</si>
  <si>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</si>
  <si>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</si>
  <si>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</si>
  <si>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</si>
  <si>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</si>
  <si>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</si>
  <si>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</si>
  <si>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</si>
  <si>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</si>
  <si>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</si>
  <si>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</si>
  <si>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</si>
  <si>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</si>
  <si>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</si>
  <si>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</si>
  <si>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</si>
  <si>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</si>
  <si>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</si>
  <si>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</si>
  <si>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</si>
  <si>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</si>
  <si>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</si>
  <si>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</si>
  <si>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</si>
  <si>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</si>
  <si>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</si>
  <si>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</si>
  <si>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</si>
  <si>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</si>
  <si>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</si>
  <si>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</si>
  <si>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</si>
  <si>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</si>
  <si>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</si>
  <si>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</si>
  <si>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</si>
  <si>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</si>
  <si>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</si>
  <si>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</si>
  <si>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</si>
  <si>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</si>
  <si>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</si>
  <si>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</si>
  <si>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</si>
  <si>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</si>
  <si>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</si>
  <si>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</si>
  <si>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</si>
  <si>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</si>
  <si>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</si>
  <si>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</si>
  <si>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</si>
  <si>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</si>
  <si>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</si>
  <si>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</si>
  <si>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</si>
  <si>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</si>
  <si>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</si>
  <si>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</si>
  <si>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</si>
  <si>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</si>
  <si>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</si>
  <si>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</si>
  <si>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</si>
  <si>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</si>
  <si>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</si>
  <si>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</si>
  <si>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</si>
  <si>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</si>
  <si>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</si>
  <si>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</si>
  <si>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</si>
  <si>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</si>
  <si>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</si>
  <si>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</si>
  <si>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</si>
  <si>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</si>
  <si>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</si>
  <si>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</si>
  <si>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</si>
  <si>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</si>
  <si>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</si>
  <si>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</si>
  <si>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</si>
  <si>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</si>
  <si>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</si>
  <si>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</si>
  <si>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</si>
  <si>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</si>
  <si>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</si>
  <si>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</si>
  <si>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</si>
  <si>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</si>
  <si>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</si>
  <si>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</si>
  <si>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</si>
  <si>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</si>
  <si>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</si>
  <si>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</si>
  <si>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</si>
  <si>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</si>
  <si>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</si>
  <si>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</si>
  <si>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</si>
  <si>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</si>
  <si>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</si>
  <si>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</si>
  <si>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</si>
  <si>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</si>
  <si>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</si>
  <si>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</si>
  <si>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</si>
  <si>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</si>
  <si>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</si>
  <si>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</si>
  <si>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</si>
  <si>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</si>
  <si>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</si>
  <si>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</si>
  <si>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</si>
  <si>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</si>
  <si>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</si>
  <si>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</si>
  <si>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</si>
  <si>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</si>
  <si>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</si>
  <si>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</si>
  <si>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</si>
  <si>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</si>
  <si>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</si>
  <si>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</si>
  <si>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</si>
  <si>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</si>
  <si>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</si>
  <si>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</si>
  <si>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</si>
  <si>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</si>
  <si>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</si>
  <si>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</si>
  <si>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</si>
  <si>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</si>
  <si>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</si>
  <si>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</si>
  <si>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</si>
  <si>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</si>
  <si>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</si>
  <si>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</si>
  <si>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</si>
  <si>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</si>
  <si>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</si>
  <si>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</si>
  <si>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</si>
  <si>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</si>
  <si>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</si>
  <si>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</si>
  <si>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</si>
  <si>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</si>
  <si>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</si>
  <si>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</si>
  <si>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</si>
  <si>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</si>
  <si>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</si>
  <si>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</si>
  <si>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</si>
  <si>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</si>
  <si>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</si>
  <si>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</si>
  <si>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</si>
  <si>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</si>
  <si>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</si>
  <si>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</si>
  <si>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</si>
  <si>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</si>
  <si>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</si>
  <si>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</si>
  <si>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</si>
  <si>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</si>
  <si>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</si>
  <si>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</si>
  <si>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</si>
  <si>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</si>
  <si>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</si>
  <si>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</si>
  <si>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</si>
  <si>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</si>
  <si>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</si>
  <si>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</si>
  <si>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</si>
  <si>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</si>
  <si>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</si>
  <si>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</si>
  <si>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</si>
  <si>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</si>
  <si>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</si>
  <si>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</si>
  <si>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</si>
  <si>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</si>
  <si>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</si>
  <si>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</si>
  <si>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</si>
  <si>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</si>
  <si>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</si>
  <si>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</si>
  <si>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</si>
  <si>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</si>
  <si>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</si>
  <si>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</si>
  <si>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</si>
  <si>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</si>
  <si>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</si>
  <si>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</si>
  <si>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</si>
  <si>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</si>
  <si>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</si>
  <si>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</si>
  <si>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</si>
  <si>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</si>
  <si>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</si>
  <si>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</si>
  <si>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</si>
  <si>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</si>
  <si>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</si>
  <si>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</si>
  <si>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</si>
  <si>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</si>
  <si>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</si>
  <si>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</si>
  <si>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</si>
  <si>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</si>
  <si>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</si>
  <si>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</si>
  <si>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</si>
  <si>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</si>
  <si>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</si>
  <si>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</si>
  <si>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</si>
  <si>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</si>
  <si>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</si>
  <si>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</si>
  <si>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</si>
  <si>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</si>
  <si>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</si>
  <si>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</si>
  <si>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</si>
  <si>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</si>
  <si>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</si>
  <si>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</si>
  <si>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</si>
  <si>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</si>
  <si>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</si>
  <si>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</si>
  <si>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</si>
  <si>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</si>
  <si>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</si>
  <si>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</si>
  <si>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</si>
  <si>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</si>
  <si>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</si>
  <si>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</si>
  <si>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</si>
  <si>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</si>
  <si>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</si>
  <si>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</si>
  <si>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</si>
  <si>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</si>
  <si>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</si>
  <si>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</si>
  <si>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</si>
  <si>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</si>
  <si>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</si>
  <si>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</si>
  <si>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</si>
  <si>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</si>
  <si>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</si>
  <si>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</si>
  <si>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</si>
  <si>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</si>
  <si>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</si>
  <si>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</si>
  <si>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</si>
  <si>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</si>
  <si>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</si>
  <si>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</si>
  <si>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</si>
  <si>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</si>
  <si>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</si>
  <si>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</si>
  <si>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</si>
  <si>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</si>
  <si>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</si>
  <si>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</si>
  <si>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</si>
  <si>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</si>
  <si>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</si>
  <si>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</si>
  <si>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</si>
  <si>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</si>
  <si>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</si>
  <si>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</si>
  <si>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</si>
  <si>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</si>
  <si>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</si>
  <si>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</si>
  <si>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</si>
  <si>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</si>
  <si>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</si>
  <si>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</si>
  <si>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</si>
  <si>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</si>
  <si>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</si>
  <si>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</si>
  <si>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</si>
  <si>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</si>
  <si>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</si>
  <si>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</si>
  <si>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</si>
  <si>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</si>
  <si>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</si>
  <si>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</si>
  <si>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</si>
  <si>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</si>
  <si>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</si>
  <si>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</si>
  <si>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</si>
  <si>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</si>
  <si>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</si>
  <si>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</si>
  <si>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</si>
  <si>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</si>
  <si>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</si>
  <si>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</si>
  <si>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</si>
  <si>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</si>
  <si>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</si>
  <si>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</si>
  <si>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</si>
  <si>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</si>
  <si>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</si>
  <si>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</si>
  <si>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</si>
  <si>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</si>
  <si>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</si>
  <si>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</si>
  <si>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</si>
  <si>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</si>
  <si>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</si>
  <si>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</si>
  <si>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</si>
  <si>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</si>
  <si>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</si>
  <si>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</si>
  <si>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</si>
  <si>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</si>
  <si>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</si>
  <si>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</si>
  <si>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</si>
  <si>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</si>
  <si>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</si>
  <si>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</si>
  <si>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</si>
  <si>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</si>
  <si>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</si>
  <si>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</si>
  <si>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</si>
  <si>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</si>
  <si>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</si>
  <si>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</si>
  <si>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</si>
  <si>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</si>
  <si>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</si>
  <si>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</si>
  <si>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</si>
  <si>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</si>
  <si>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</si>
  <si>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</si>
  <si>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</si>
  <si>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</si>
  <si>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</si>
  <si>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</si>
  <si>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</si>
  <si>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</si>
  <si>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</si>
  <si>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</si>
  <si>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</si>
  <si>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</si>
  <si>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</si>
  <si>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</si>
  <si>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</si>
  <si>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</si>
  <si>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</si>
  <si>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</si>
  <si>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</si>
  <si>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</si>
  <si>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</si>
  <si>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</si>
  <si>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</si>
  <si>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</si>
  <si>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</si>
  <si>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</si>
  <si>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</si>
  <si>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</si>
  <si>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</si>
  <si>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</si>
  <si>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</si>
  <si>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</si>
  <si>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</si>
  <si>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</si>
  <si>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</si>
  <si>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</si>
  <si>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</si>
  <si>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</si>
  <si>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</si>
  <si>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</si>
  <si>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</si>
  <si>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</si>
  <si>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</si>
  <si>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</si>
  <si>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</si>
  <si>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</si>
  <si>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</si>
  <si>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</si>
  <si>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</si>
  <si>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</si>
  <si>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</si>
  <si>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</si>
  <si>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</si>
  <si>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</si>
  <si>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</si>
  <si>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</si>
  <si>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</si>
  <si>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</si>
  <si>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</si>
  <si>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</si>
  <si>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</si>
  <si>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</si>
  <si>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</si>
  <si>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</si>
  <si>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</si>
  <si>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</si>
  <si>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</si>
  <si>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</si>
  <si>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</si>
  <si>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</si>
  <si>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</si>
  <si>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</si>
  <si>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</si>
  <si>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</si>
  <si>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</si>
  <si>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</si>
  <si>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</si>
  <si>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</si>
  <si>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</si>
  <si>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</si>
  <si>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</si>
  <si>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</si>
  <si>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</si>
  <si>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</si>
  <si>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</si>
  <si>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</si>
  <si>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</si>
  <si>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</si>
  <si>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</si>
  <si>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</si>
  <si>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</si>
  <si>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</si>
  <si>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</si>
  <si>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</si>
  <si>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</si>
  <si>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</si>
  <si>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</si>
  <si>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</si>
  <si>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</si>
  <si>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</si>
  <si>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</si>
  <si>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</si>
  <si>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</si>
  <si>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</si>
  <si>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</si>
  <si>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</si>
  <si>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</si>
  <si>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</si>
  <si>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</si>
  <si>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</si>
  <si>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</si>
  <si>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</si>
  <si>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</si>
  <si>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</si>
  <si>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</si>
  <si>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</si>
  <si>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</si>
  <si>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</si>
  <si>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</si>
  <si>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</si>
  <si>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</si>
  <si>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</si>
  <si>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</si>
  <si>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</si>
  <si>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</si>
  <si>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</si>
  <si>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</si>
  <si>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</si>
  <si>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</si>
  <si>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</si>
  <si>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</si>
  <si>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</si>
  <si>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</si>
  <si>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</si>
  <si>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</si>
  <si>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</si>
  <si>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</si>
  <si>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</si>
  <si>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</si>
  <si>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</si>
  <si>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</si>
  <si>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</si>
  <si>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</si>
  <si>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</si>
  <si>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</si>
  <si>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</si>
  <si>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</si>
  <si>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</si>
  <si>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</si>
  <si>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</si>
  <si>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</si>
  <si>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</si>
  <si>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</si>
  <si>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</si>
  <si>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</si>
  <si>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</si>
  <si>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</si>
  <si>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</si>
  <si>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</si>
  <si>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</si>
  <si>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</si>
  <si>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</si>
  <si>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</si>
  <si>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</si>
  <si>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</si>
  <si>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</si>
  <si>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</si>
  <si>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</si>
  <si>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</si>
  <si>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</si>
  <si>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</si>
  <si>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</si>
  <si>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</si>
  <si>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</si>
  <si>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</si>
  <si>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</si>
  <si>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</si>
  <si>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</si>
  <si>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</si>
  <si>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</si>
  <si>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</si>
  <si>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</si>
  <si>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</si>
  <si>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</si>
  <si>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</si>
  <si>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</si>
  <si>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</si>
  <si>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</si>
  <si>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</si>
  <si>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</si>
  <si>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</si>
  <si>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</si>
  <si>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</si>
  <si>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</si>
  <si>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</si>
  <si>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</si>
  <si>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</si>
  <si>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</si>
  <si>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</si>
  <si>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</si>
  <si>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</si>
  <si>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</si>
  <si>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</si>
  <si>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</si>
  <si>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</si>
  <si>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</si>
  <si>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</si>
  <si>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</si>
  <si>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</si>
  <si>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</si>
  <si>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</si>
  <si>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</si>
  <si>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</si>
  <si>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</si>
  <si>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</si>
  <si>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</si>
  <si>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</si>
  <si>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</si>
  <si>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</si>
  <si>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</si>
  <si>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</si>
  <si>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</si>
  <si>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</si>
  <si>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</si>
  <si>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</si>
  <si>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</si>
  <si>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</si>
  <si>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</si>
  <si>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</si>
  <si>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</si>
  <si>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</si>
  <si>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</si>
  <si>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</si>
  <si>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</si>
  <si>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</si>
  <si>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</si>
  <si>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</si>
  <si>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</si>
  <si>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</si>
  <si>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</si>
  <si>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</si>
  <si>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</si>
  <si>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</si>
  <si>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</si>
  <si>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</si>
  <si>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</si>
  <si>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</si>
  <si>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</si>
  <si>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</si>
  <si>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</si>
  <si>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</si>
  <si>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</si>
  <si>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</si>
  <si>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</si>
  <si>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</si>
  <si>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</si>
  <si>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</si>
  <si>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</si>
  <si>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</si>
  <si>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</si>
  <si>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</si>
  <si>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</si>
  <si>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</si>
  <si>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</si>
  <si>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</si>
  <si>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</si>
  <si>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</si>
  <si>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</si>
  <si>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</si>
  <si>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</si>
  <si>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</si>
  <si>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</si>
  <si>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</si>
  <si>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</si>
  <si>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</si>
  <si>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</si>
  <si>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</si>
  <si>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</si>
  <si>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</si>
  <si>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</si>
  <si>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</si>
  <si>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</si>
  <si>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</si>
  <si>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</si>
  <si>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</si>
  <si>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</si>
  <si>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</si>
  <si>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</si>
  <si>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</si>
  <si>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</si>
  <si>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</si>
  <si>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</si>
  <si>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</si>
  <si>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</si>
  <si>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</si>
  <si>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</si>
  <si>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</si>
  <si>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</si>
  <si>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</si>
  <si>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</si>
  <si>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</si>
  <si>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</si>
  <si>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</si>
  <si>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</si>
  <si>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</si>
  <si>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</si>
  <si>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</si>
  <si>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</si>
  <si>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</si>
  <si>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</si>
  <si>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</si>
  <si>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</si>
  <si>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</si>
  <si>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</si>
  <si>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</si>
  <si>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</si>
  <si>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</si>
  <si>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</si>
  <si>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</si>
  <si>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</si>
  <si>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</si>
  <si>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</si>
  <si>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</si>
  <si>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</si>
  <si>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</si>
  <si>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</si>
  <si>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</si>
  <si>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</si>
  <si>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</si>
  <si>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</si>
  <si>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</si>
  <si>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</si>
  <si>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</si>
  <si>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</si>
  <si>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</si>
  <si>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</si>
  <si>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</si>
  <si>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</si>
  <si>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</si>
  <si>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</si>
  <si>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</si>
  <si>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</si>
  <si>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</si>
  <si>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</si>
  <si>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</si>
  <si>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</si>
  <si>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</si>
  <si>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</si>
  <si>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</si>
  <si>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</si>
  <si>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</si>
  <si>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</si>
  <si>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</si>
  <si>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</si>
  <si>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</si>
  <si>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</si>
  <si>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</si>
  <si>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</si>
  <si>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</si>
  <si>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</si>
  <si>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</si>
  <si>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</si>
  <si>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</si>
  <si>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</si>
  <si>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</si>
  <si>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</si>
  <si>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</si>
  <si>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</si>
  <si>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</si>
  <si>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</si>
  <si>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</si>
  <si>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</si>
  <si>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</si>
  <si>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</si>
  <si>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</si>
  <si>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</si>
  <si>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</si>
  <si>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</si>
  <si>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</si>
  <si>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</si>
  <si>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</si>
  <si>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</si>
  <si>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</si>
  <si>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</si>
  <si>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</si>
  <si>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</si>
  <si>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</si>
  <si>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</si>
  <si>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</si>
  <si>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</si>
  <si>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</si>
  <si>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</si>
  <si>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</si>
  <si>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</si>
  <si>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</si>
  <si>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</si>
  <si>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</si>
  <si>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</si>
  <si>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</si>
  <si>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</si>
  <si>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</si>
  <si>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</si>
  <si>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</si>
  <si>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</si>
  <si>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</si>
  <si>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</si>
  <si>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</si>
  <si>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</si>
  <si>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</si>
  <si>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</si>
  <si>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</si>
  <si>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</si>
  <si>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</si>
  <si>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</si>
  <si>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</si>
  <si>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</si>
  <si>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</si>
  <si>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</si>
  <si>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</si>
  <si>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</si>
  <si>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</si>
  <si>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</si>
  <si>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</si>
  <si>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</si>
  <si>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</si>
  <si>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</si>
  <si>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</si>
  <si>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</si>
  <si>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</si>
  <si>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</si>
  <si>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</si>
  <si>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</si>
  <si>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</si>
  <si>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</si>
  <si>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</si>
  <si>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</si>
  <si>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</si>
  <si>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</si>
  <si>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</si>
  <si>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</si>
  <si>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</si>
  <si>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</si>
  <si>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</si>
  <si>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</si>
  <si>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</si>
  <si>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</si>
  <si>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</si>
  <si>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</si>
  <si>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</si>
  <si>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</si>
  <si>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</si>
  <si>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</si>
  <si>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</si>
  <si>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</si>
  <si>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</si>
  <si>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</si>
  <si>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</si>
  <si>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</si>
  <si>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</si>
  <si>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</si>
  <si>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</si>
  <si>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</si>
  <si>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</si>
  <si>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</si>
  <si>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</si>
  <si>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</si>
  <si>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</si>
  <si>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</si>
  <si>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</si>
  <si>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</si>
  <si>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</si>
  <si>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</si>
  <si>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</si>
  <si>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</si>
  <si>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</si>
  <si>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</si>
  <si>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</si>
  <si>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</si>
  <si>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</si>
  <si>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</si>
  <si>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</si>
  <si>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</si>
  <si>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</si>
  <si>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</si>
  <si>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</si>
  <si>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</si>
  <si>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</si>
  <si>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</si>
  <si>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</si>
  <si>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</si>
  <si>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</si>
  <si>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</si>
  <si>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</si>
  <si>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</si>
  <si>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</si>
  <si>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</si>
  <si>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</si>
  <si>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</si>
  <si>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</si>
  <si>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</si>
  <si>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</si>
  <si>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</si>
  <si>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</si>
  <si>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</si>
  <si>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</si>
  <si>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</si>
  <si>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</si>
  <si>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</si>
  <si>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</si>
  <si>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</si>
  <si>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</si>
  <si>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</si>
  <si>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</si>
  <si>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</si>
  <si>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</si>
  <si>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</si>
  <si>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</si>
  <si>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</si>
  <si>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</si>
  <si>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</si>
  <si>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</si>
  <si>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</si>
  <si>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</si>
  <si>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</si>
  <si>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</si>
  <si>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</si>
  <si>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</si>
  <si>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</si>
  <si>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</si>
  <si>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</si>
  <si>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</si>
  <si>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</si>
  <si>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</si>
  <si>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</si>
  <si>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</si>
  <si>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</si>
  <si>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</si>
  <si>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</si>
  <si>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</si>
  <si>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</si>
  <si>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</si>
  <si>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</si>
  <si>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</si>
  <si>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</si>
  <si>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</si>
  <si>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</si>
  <si>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</si>
  <si>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</si>
  <si>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</si>
  <si>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</si>
  <si>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</si>
  <si>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</si>
  <si>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</si>
  <si>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</si>
  <si>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</si>
  <si>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</si>
  <si>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</si>
  <si>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</si>
  <si>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</si>
  <si>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</si>
  <si>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</si>
  <si>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</si>
  <si>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</si>
  <si>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</si>
  <si>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</si>
  <si>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</si>
  <si>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</si>
  <si>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</si>
  <si>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</si>
  <si>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</si>
  <si>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</si>
  <si>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</si>
  <si>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</si>
  <si>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</si>
  <si>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</si>
  <si>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</si>
  <si>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</si>
  <si>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</si>
  <si>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</si>
  <si>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</si>
  <si>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</si>
  <si>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</si>
  <si>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</si>
  <si>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</si>
  <si>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</si>
  <si>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</si>
  <si>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</si>
  <si>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</si>
  <si>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</si>
  <si>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</si>
  <si>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</si>
  <si>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</si>
  <si>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</si>
  <si>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</si>
  <si>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</si>
  <si>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</si>
  <si>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</si>
  <si>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</si>
  <si>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</si>
  <si>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</si>
  <si>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</si>
  <si>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</si>
  <si>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</si>
  <si>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</si>
  <si>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</si>
  <si>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</si>
  <si>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</si>
  <si>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</si>
  <si>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</si>
  <si>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</si>
  <si>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</si>
  <si>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</si>
  <si>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</si>
  <si>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</si>
  <si>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</si>
  <si>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</si>
  <si>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</si>
  <si>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</si>
  <si>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</si>
  <si>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</si>
  <si>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</si>
  <si>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</si>
  <si>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</si>
  <si>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</si>
  <si>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</si>
  <si>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</si>
  <si>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</si>
  <si>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</si>
  <si>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</si>
  <si>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</si>
  <si>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</si>
  <si>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</si>
  <si>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</si>
  <si>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</si>
  <si>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</si>
  <si>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</si>
  <si>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</si>
  <si>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</si>
  <si>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</si>
  <si>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</si>
  <si>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</si>
  <si>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</si>
  <si>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</si>
  <si>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</si>
  <si>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</si>
  <si>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</si>
  <si>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</si>
  <si>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</si>
  <si>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</si>
  <si>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</si>
  <si>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</si>
  <si>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</si>
  <si>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</si>
  <si>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</si>
  <si>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</si>
  <si>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</si>
  <si>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</si>
  <si>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</si>
  <si>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</si>
  <si>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</si>
  <si>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</si>
  <si>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</si>
  <si>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</si>
  <si>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</si>
  <si>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</si>
  <si>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</si>
  <si>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</si>
  <si>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</si>
  <si>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</si>
  <si>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</si>
  <si>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</si>
  <si>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</si>
  <si>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</si>
  <si>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</si>
  <si>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</si>
  <si>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</si>
  <si>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</si>
  <si>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</si>
  <si>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</si>
  <si>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</si>
  <si>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</si>
  <si>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</si>
  <si>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</si>
  <si>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</si>
  <si>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</si>
  <si>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</si>
  <si>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</si>
  <si>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</si>
  <si>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</si>
  <si>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</si>
  <si>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</si>
  <si>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</si>
  <si>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</si>
  <si>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</si>
  <si>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</si>
  <si>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</si>
  <si>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</si>
  <si>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</si>
  <si>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</si>
  <si>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</si>
  <si>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</si>
  <si>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</si>
  <si>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</si>
  <si>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</si>
  <si>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</si>
  <si>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</si>
  <si>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</si>
  <si>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</si>
  <si>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</si>
  <si>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</si>
  <si>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</si>
  <si>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</si>
  <si>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</si>
  <si>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</si>
  <si>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</si>
  <si>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</si>
  <si>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</si>
  <si>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</si>
  <si>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</si>
  <si>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</si>
  <si>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</si>
  <si>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</si>
  <si>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</si>
  <si>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</si>
  <si>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</si>
  <si>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</si>
  <si>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</si>
  <si>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</si>
  <si>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</si>
  <si>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</si>
  <si>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</si>
  <si>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</si>
  <si>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</si>
  <si>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</si>
  <si>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</si>
  <si>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</si>
  <si>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</si>
  <si>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</si>
  <si>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</si>
  <si>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</si>
  <si>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</si>
  <si>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</si>
  <si>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</si>
  <si>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</si>
  <si>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</si>
  <si>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</si>
  <si>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</si>
  <si>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</si>
  <si>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</si>
  <si>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</si>
  <si>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</si>
  <si>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</si>
  <si>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</si>
  <si>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</si>
  <si>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</si>
  <si>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</si>
  <si>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</si>
  <si>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</si>
  <si>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</si>
  <si>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</si>
  <si>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</si>
  <si>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</si>
  <si>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</si>
  <si>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</si>
  <si>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</si>
  <si>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</si>
  <si>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</si>
  <si>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</si>
  <si>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</si>
  <si>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</si>
  <si>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</si>
  <si>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</si>
  <si>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</si>
  <si>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</si>
  <si>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</si>
  <si>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</si>
  <si>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</si>
  <si>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</si>
  <si>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</si>
  <si>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</si>
  <si>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</si>
  <si>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</si>
  <si>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</si>
  <si>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</si>
  <si>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</si>
  <si>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</si>
  <si>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</si>
  <si>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</si>
  <si>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</si>
  <si>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</si>
  <si>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</si>
  <si>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</si>
  <si>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</si>
  <si>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</si>
  <si>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</si>
  <si>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</si>
  <si>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</si>
  <si>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</si>
  <si>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</si>
  <si>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</si>
  <si>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</si>
  <si>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</si>
  <si>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</si>
  <si>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</si>
  <si>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</si>
  <si>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</si>
  <si>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</si>
  <si>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</si>
  <si>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</si>
  <si>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</si>
  <si>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</si>
  <si>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</si>
  <si>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</si>
  <si>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</si>
  <si>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</si>
  <si>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</si>
  <si>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</si>
  <si>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</si>
  <si>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</si>
  <si>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</si>
  <si>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</si>
  <si>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</si>
  <si>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</si>
  <si>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</si>
  <si>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</si>
  <si>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</si>
  <si>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</si>
  <si>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</si>
  <si>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</si>
  <si>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</si>
  <si>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</si>
  <si>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</si>
  <si>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</si>
  <si>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</si>
  <si>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</si>
  <si>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</si>
  <si>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</si>
  <si>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</si>
  <si>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</si>
  <si>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</si>
  <si>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</si>
  <si>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</si>
  <si>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</si>
  <si>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</si>
  <si>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</si>
  <si>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</si>
  <si>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</si>
  <si>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</si>
  <si>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</si>
  <si>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</si>
  <si>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</si>
  <si>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</si>
  <si>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</si>
  <si>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</si>
  <si>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</si>
  <si>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F3JS33DEI6XQ4ZBPTN86</t>
  </si>
  <si>
    <t>Markit CDX NA HY 31</t>
  </si>
  <si>
    <t>SEB I1958K</t>
  </si>
  <si>
    <t>SE0011896950</t>
  </si>
  <si>
    <t>SEB/FXD DEBT 20240115</t>
  </si>
  <si>
    <t>DEMFRD</t>
  </si>
  <si>
    <t>SEB_I1958K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</si>
</sst>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theme="1"/>
      <name val="Calibri"/>
      <family val="2"/>
      <charset val="186"/>
      <scheme val="minor"/>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P18" sqref="P1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16" width="16.85546875" style="63" customWidth="1"/>
    <col min="17" max="17" width="19.4257812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ht="15">
      <c r="A2" s="1" t="s">
        <v>2495</v>
      </c>
      <c r="B2" s="64" t="s">
        <v>268</v>
      </c>
      <c r="C2" s="64" t="s">
        <v>437</v>
      </c>
      <c r="D2" s="64" t="s">
        <v>437</v>
      </c>
      <c r="E2" s="65">
        <v>10000</v>
      </c>
      <c r="F2" s="65" t="s">
        <v>34</v>
      </c>
      <c r="G2" s="64" t="s">
        <v>263</v>
      </c>
      <c r="H2" s="3">
        <v>43480</v>
      </c>
      <c r="I2" s="310" t="s">
        <v>2767</v>
      </c>
      <c r="J2" s="219" t="str">
        <f>IF(C2="-","",VLOOKUP(C2,BondIssuerTable,2,0))</f>
        <v>SEB</v>
      </c>
      <c r="K2" s="219" t="str">
        <f>IF(D2="-","",VLOOKUP(D2,BondIssuingAgentsTable,2,0))</f>
        <v>SEB</v>
      </c>
      <c r="L2" s="95" t="str">
        <f>IF(D2="-","",VLOOKUP(D2,BondIssuingAgentsTable,3,0))</f>
        <v>ST</v>
      </c>
      <c r="M2" s="190" t="s">
        <v>2445</v>
      </c>
      <c r="N2" s="190" t="s">
        <v>2431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2769</v>
      </c>
      <c r="B7" s="64" t="s">
        <v>2768</v>
      </c>
      <c r="C7" s="64">
        <v>1958</v>
      </c>
      <c r="D7" s="64" t="s">
        <v>2770</v>
      </c>
      <c r="E7" s="64" t="s">
        <v>2771</v>
      </c>
      <c r="F7" s="64" t="s">
        <v>2772</v>
      </c>
      <c r="G7" s="69">
        <v>100</v>
      </c>
      <c r="H7" s="69" t="s">
        <v>1375</v>
      </c>
      <c r="I7" s="65">
        <v>10000000</v>
      </c>
      <c r="J7" s="3">
        <v>43475</v>
      </c>
      <c r="K7" s="70">
        <v>45306</v>
      </c>
      <c r="L7" s="70">
        <v>45294</v>
      </c>
      <c r="M7" s="244">
        <v>1299</v>
      </c>
      <c r="N7" s="244"/>
      <c r="O7" s="245" t="str">
        <f t="shared" ref="O7:O38" si="0">IF(M7="-","",VLOOKUP(M7,EUSIPA_Table,2,0))</f>
        <v>Miscellaneous Yield Enhancement</v>
      </c>
      <c r="P7" s="72" t="s">
        <v>2773</v>
      </c>
      <c r="Q7" s="104" t="s">
        <v>2768</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2518</v>
      </c>
      <c r="C1" s="322"/>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3" t="s">
        <v>829</v>
      </c>
      <c r="B4" s="323"/>
      <c r="C4" s="323"/>
      <c r="D4" s="323"/>
      <c r="E4" s="323"/>
      <c r="F4" s="323"/>
      <c r="G4" s="323"/>
      <c r="H4" s="323"/>
      <c r="I4" s="323"/>
      <c r="J4" s="323"/>
      <c r="K4" s="323"/>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5" t="s">
        <v>2493</v>
      </c>
      <c r="B5" s="315"/>
      <c r="C5" s="315"/>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2019-01-14T11:39:07Z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