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Balanso horizontali analiz." sheetId="1" r:id="rId1"/>
    <sheet name="Balanso vertikali analiz." sheetId="2" r:id="rId2"/>
    <sheet name="P(N) analiz." sheetId="3" r:id="rId3"/>
    <sheet name="Likvidumo rodikliai" sheetId="4" r:id="rId4"/>
    <sheet name="Pelningumo rodikliai" sheetId="5" r:id="rId5"/>
    <sheet name="Finansų struk.rod." sheetId="6" r:id="rId6"/>
    <sheet name="Turto panaud.efekt" sheetId="7" r:id="rId7"/>
  </sheets>
  <externalReferences>
    <externalReference r:id="rId10"/>
  </externalReferences>
  <definedNames>
    <definedName name="_xlnm.Print_Area" localSheetId="0">'Balanso horizontali analiz.'!$A$1:$I$46</definedName>
    <definedName name="_xlnm.Print_Area" localSheetId="1">'Balanso vertikali analiz.'!$A$1:$H$46</definedName>
    <definedName name="_xlnm.Print_Area" localSheetId="5">'Finansų struk.rod.'!$A$1:$H$20</definedName>
    <definedName name="_xlnm.Print_Area" localSheetId="3">'Likvidumo rodikliai'!$A$1:$H$22</definedName>
    <definedName name="_xlnm.Print_Area" localSheetId="2">'P(N) analiz.'!$A$1:$I$22</definedName>
    <definedName name="_xlnm.Print_Area" localSheetId="4">'Pelningumo rodikliai'!$A$1:$I$22</definedName>
    <definedName name="_xlnm.Print_Area" localSheetId="6">'Turto panaud.efekt'!$A$1:$I$25</definedName>
  </definedNames>
  <calcPr fullCalcOnLoad="1"/>
</workbook>
</file>

<file path=xl/sharedStrings.xml><?xml version="1.0" encoding="utf-8"?>
<sst xmlns="http://schemas.openxmlformats.org/spreadsheetml/2006/main" count="389" uniqueCount="207">
  <si>
    <t>2004 12 31</t>
  </si>
  <si>
    <t>2005 12 31</t>
  </si>
  <si>
    <t>2006 12 31</t>
  </si>
  <si>
    <t>%</t>
  </si>
  <si>
    <t>A.</t>
  </si>
  <si>
    <t>I.</t>
  </si>
  <si>
    <t>II.</t>
  </si>
  <si>
    <t>III.</t>
  </si>
  <si>
    <t>IV.</t>
  </si>
  <si>
    <t>B.</t>
  </si>
  <si>
    <t>I.1.</t>
  </si>
  <si>
    <t>I.2.</t>
  </si>
  <si>
    <t>I.3.</t>
  </si>
  <si>
    <t>C.</t>
  </si>
  <si>
    <t>D.</t>
  </si>
  <si>
    <t>E.</t>
  </si>
  <si>
    <t>I.4.</t>
  </si>
  <si>
    <t>I.5.</t>
  </si>
  <si>
    <t>I.6.</t>
  </si>
  <si>
    <t>II.1.</t>
  </si>
  <si>
    <t>II.2.</t>
  </si>
  <si>
    <t>II.3.</t>
  </si>
  <si>
    <t>II.4.</t>
  </si>
  <si>
    <t>II.5.</t>
  </si>
  <si>
    <t>II.6.</t>
  </si>
  <si>
    <t>II.7.</t>
  </si>
  <si>
    <t>II.8.</t>
  </si>
  <si>
    <t>V.</t>
  </si>
  <si>
    <t>VI.</t>
  </si>
  <si>
    <t>VII.</t>
  </si>
  <si>
    <t>VII.1</t>
  </si>
  <si>
    <t>VII.2</t>
  </si>
  <si>
    <t>VIII.</t>
  </si>
  <si>
    <t>IX.</t>
  </si>
  <si>
    <t>X.</t>
  </si>
  <si>
    <t>XI.</t>
  </si>
  <si>
    <t>XII.</t>
  </si>
  <si>
    <t>XIII.</t>
  </si>
  <si>
    <t>Eil. Nr.</t>
  </si>
  <si>
    <t>-</t>
  </si>
  <si>
    <t>B</t>
  </si>
  <si>
    <t xml:space="preserve">E.II. </t>
  </si>
  <si>
    <t xml:space="preserve">B.I.1. </t>
  </si>
  <si>
    <t>B.IV .</t>
  </si>
  <si>
    <t>K1</t>
  </si>
  <si>
    <t xml:space="preserve"> 1 : 2</t>
  </si>
  <si>
    <t>K2</t>
  </si>
  <si>
    <t>(1 - 3) :2</t>
  </si>
  <si>
    <t>K3</t>
  </si>
  <si>
    <t>4 : 2</t>
  </si>
  <si>
    <t>K4</t>
  </si>
  <si>
    <t>1 - 2</t>
  </si>
  <si>
    <t>K5</t>
  </si>
  <si>
    <t>(1 : 2)*100 %</t>
  </si>
  <si>
    <t>K6</t>
  </si>
  <si>
    <t>(5 : 2)*100 %</t>
  </si>
  <si>
    <t>K7</t>
  </si>
  <si>
    <t>(1 : 3)*100 %</t>
  </si>
  <si>
    <t>K8</t>
  </si>
  <si>
    <t>(1 : 4)*100 %</t>
  </si>
  <si>
    <t>Rod.  kodas</t>
  </si>
  <si>
    <t xml:space="preserve"> E.</t>
  </si>
  <si>
    <t xml:space="preserve">E.I. </t>
  </si>
  <si>
    <t>K9</t>
  </si>
  <si>
    <t xml:space="preserve"> 2 : 4</t>
  </si>
  <si>
    <t>K10</t>
  </si>
  <si>
    <t>2 : 1</t>
  </si>
  <si>
    <t>K11</t>
  </si>
  <si>
    <t>Ilgalaikių skolų koeficientas
(Long term debt ratio)</t>
  </si>
  <si>
    <t>3 : (3+1)</t>
  </si>
  <si>
    <t xml:space="preserve">Ilgalaikių skolų koeficientas naudojamas kaip alternatyva skolos koeficientui, kadangi nemažai ekonomistų linkę manyti, kad šis rodiklis tiksliau atspindi finansų struktūrą. Tais atvejais, kai trumpalaikis turtas ir trumpalaikės skolos sudaro didelę dalį lyginant su visu turtu, skolos ir skolos-nuosavybės koeficientai gali būti labai aukšti, o ilgalaikė finansų struktūra visiškai neapibūdinta. </t>
  </si>
  <si>
    <t>A</t>
  </si>
  <si>
    <t>K12</t>
  </si>
  <si>
    <t xml:space="preserve"> 2 : 6</t>
  </si>
  <si>
    <t>K13</t>
  </si>
  <si>
    <t>1 : 3</t>
  </si>
  <si>
    <t>K14</t>
  </si>
  <si>
    <t>1 : 4</t>
  </si>
  <si>
    <t>K15</t>
  </si>
  <si>
    <t>1 : 5</t>
  </si>
  <si>
    <t>K16</t>
  </si>
  <si>
    <t>1 : 7</t>
  </si>
  <si>
    <t>Schedule 6</t>
  </si>
  <si>
    <t>SUMMARY OF PROFITABILITY RATIO CALCULATIONS*</t>
  </si>
  <si>
    <t>No</t>
  </si>
  <si>
    <t>Index</t>
  </si>
  <si>
    <t>Profit and Loss Account line No</t>
  </si>
  <si>
    <t>Index numeral value</t>
  </si>
  <si>
    <t>Net profit  (losses)</t>
  </si>
  <si>
    <t>Sales revenue</t>
  </si>
  <si>
    <t>Average assets</t>
  </si>
  <si>
    <t>Average equity</t>
  </si>
  <si>
    <t>Notes</t>
  </si>
  <si>
    <t>Gross profit (losses)</t>
  </si>
  <si>
    <t>Index calculation</t>
  </si>
  <si>
    <t>Index value</t>
  </si>
  <si>
    <t>Index economic value</t>
  </si>
  <si>
    <t>Net profit margin</t>
  </si>
  <si>
    <t>Gross profit margin</t>
  </si>
  <si>
    <t>Return on average assets, ROA</t>
  </si>
  <si>
    <t>Return on average equity, ROE</t>
  </si>
  <si>
    <t>Gross profit margin shows the ability of the company to earn profit from its main activities. The higher is the profit margin ratio, the more efficient the company is.</t>
  </si>
  <si>
    <t>Net profit margin shows the percentage of net profit from one litas of sales, i.e. it indicates how effective the company is. The higher the net profit margin is, the more profitable the company is.</t>
  </si>
  <si>
    <t>Return on equity shows how much profit the company generated for each litas of equity. This index is very important for the shareholders to assess the profitability of the company</t>
  </si>
  <si>
    <t>Index code</t>
  </si>
  <si>
    <t>Balance Sheet item line No</t>
  </si>
  <si>
    <t>Equity</t>
  </si>
  <si>
    <t>Amounts payable and liabilities</t>
  </si>
  <si>
    <t>Amounts payable after one year and non-current liabilities</t>
  </si>
  <si>
    <t>Total assets</t>
  </si>
  <si>
    <t xml:space="preserve">Calculation </t>
  </si>
  <si>
    <t>Total debt ratio</t>
  </si>
  <si>
    <t>Debt-equity ratio</t>
  </si>
  <si>
    <t>The total debt ratio shows how much the company relies on debt to finance assets. It is important for creditors as it shows how much their funds are protected against risks. The lower the index is, the lower their protection level.</t>
  </si>
  <si>
    <t>The debt to equity ratio shows the debt of the company per one litas of equity. When the performance of a company is analysed, a high ratio may indicate higher risks since the company may face problems in repaying interests and debts and getting sufficient funds for further financing. The acceptable debt to equity ratio depends on a large number of factors, including the peculiarities of the sector, the ability of the copmpany to get a loan, and the consistency of income.</t>
  </si>
  <si>
    <t>SUMMARY OF ASSETS TURNOVER RATIO CALCULATIONS*</t>
  </si>
  <si>
    <t>Index code K</t>
  </si>
  <si>
    <t>Schedule 8</t>
  </si>
  <si>
    <t>Schedule 7</t>
  </si>
  <si>
    <t>Cost of goods sold</t>
  </si>
  <si>
    <t>Average amounts receivable within one year</t>
  </si>
  <si>
    <t>Average net working capital</t>
  </si>
  <si>
    <t>Non-current assets</t>
  </si>
  <si>
    <t>Average annual inventory</t>
  </si>
  <si>
    <t>Inventory turnover                              (number of times)</t>
  </si>
  <si>
    <t>Accounts receivables turnover (number of times)</t>
  </si>
  <si>
    <t>Net working capital turnover</t>
  </si>
  <si>
    <t>Long term asset turnover</t>
  </si>
  <si>
    <t>Total asset turnover</t>
  </si>
  <si>
    <t>The inventory turnover rate measures the number of times the company turns their inventory during the year. It shows the possibilities of selling inventory and the efficiency of inventory management.</t>
  </si>
  <si>
    <t>The net working capital turnover measures the number of times the working capital turns over annually. A low or declining rate may mean approaching shortage in working capital.</t>
  </si>
  <si>
    <t>Long term asset turnover shows how much revenue is generated by one litas of assets. The higher the ratio, the the higher the efficiency level of the company is.</t>
  </si>
  <si>
    <t>Total assets turnover shows how much revenue is generated by one litas of long term assets. The higher the ratio, the the higher the efficiency level of the company is.</t>
  </si>
  <si>
    <t>Schedule 5</t>
  </si>
  <si>
    <t>SUMMARY OF LIQUIDITY RATIO CALCULATIONS*</t>
  </si>
  <si>
    <t>The receivables turnover shows the number of times accounts receivable are paid and reestablished during the year. It also shows how quickly the company collects its accounts receivables. The higher the turnover, the more efficient the business is. However a high ratio can indicate that the credit extending policy is too strict and the company fails to use all the profitability potential by limiting the credits for goods and services sold to risky customers.</t>
  </si>
  <si>
    <t>SUMMA+A3RY OF FINANCIAL LEVERAGE RATIO CALCULATIONS*</t>
  </si>
  <si>
    <t>Return on assets shows how much profit the company generated for each litas of assets. It reflects the efficiency of use of all company's assets. The higher the value of the index, the more efficiently the assets are used.</t>
  </si>
  <si>
    <t>Current assets</t>
  </si>
  <si>
    <t>Amounts payable within one year and current liabilities</t>
  </si>
  <si>
    <t>Inventory</t>
  </si>
  <si>
    <t>Cash and cash equivalents</t>
  </si>
  <si>
    <t>Current ratio</t>
  </si>
  <si>
    <t>Acid test (Quick) ratio</t>
  </si>
  <si>
    <t>Cash ratio</t>
  </si>
  <si>
    <t>Net working capital</t>
  </si>
  <si>
    <t>The current ratio measures the extent to which current assets are available to meet current liabilities. Where the index value is lower than one, it shows that the business is not able to meet its current liabilities. If the current ratio significantly increases, whereas the quick ratio remains almost the same, it evidences that the inventory has increased.</t>
  </si>
  <si>
    <t>The quick ratio gives a more realistic picture of the business liquidity since it  assumes that the inventory is not liquid. If the current assets exceed the current liabilities, then that company is considered to have good liquidity ratio. In general the quick ratio should equal to at least 1, however a specific ratio is established with respect of specific business sector.</t>
  </si>
  <si>
    <t>The cash ratio is the most conservative liquidity ratio since it assumes that the amounts receivable may also be non-liquid.  Thus the cash ratio  measures the actual amount of cash which can be used to cover the short-term liabilities.</t>
  </si>
  <si>
    <t>The net working capital of a business is its current assets less its current liabilities. The value of this index should be positive. A negative value of the net working capital indicates that the business is not able to meet its current liabilities. The higher the net working capital, the higher is the liquidity level of the business. The net working capital serves as the liquid reserve available to satisfy contingencies and uncertainties. A high working capital balance is mandated if the entity is unable to borrow on short notice.</t>
  </si>
  <si>
    <t>Schedule 4</t>
  </si>
  <si>
    <t>ANALYSIS OF PROFIT AND LOSS ACCOUNT INDICES</t>
  </si>
  <si>
    <t>SALES REVENUE</t>
  </si>
  <si>
    <t>COST OF SALES</t>
  </si>
  <si>
    <t>GROSS PROFIT (LOSS)</t>
  </si>
  <si>
    <t>Change (+, -) in 2005 compared to 2004</t>
  </si>
  <si>
    <t>LTL</t>
  </si>
  <si>
    <t>Change (+, -) in 2006 compared to 2005</t>
  </si>
  <si>
    <t>OPERATING EXPENSES</t>
  </si>
  <si>
    <t>OTHER ACTIVITIES</t>
  </si>
  <si>
    <t>FINANCIAL AND INVESTING ACTIVITIES</t>
  </si>
  <si>
    <t>Revenue</t>
  </si>
  <si>
    <t>Expenses</t>
  </si>
  <si>
    <t>OPERATING PROFIT (LOSS)</t>
  </si>
  <si>
    <t>PROFIT (LOSS) FROM NORMAL ACTIVITIES</t>
  </si>
  <si>
    <t>GAIN</t>
  </si>
  <si>
    <t>LOSSES</t>
  </si>
  <si>
    <t>PROFIT (LOSS) BEFORE TAX</t>
  </si>
  <si>
    <t>PROFIT TAX</t>
  </si>
  <si>
    <t>NET PROFIT (LOSS)</t>
  </si>
  <si>
    <t>Schedule 3</t>
  </si>
  <si>
    <t>VERTICAL ANALYSIS OF BALANCE SHEET INDICES</t>
  </si>
  <si>
    <t>ITEMS</t>
  </si>
  <si>
    <t>Relative weight, %</t>
  </si>
  <si>
    <t>NON-CURRENT ASSETS</t>
  </si>
  <si>
    <t>Intangible assets</t>
  </si>
  <si>
    <t>Tangible assets</t>
  </si>
  <si>
    <t>Financial assets</t>
  </si>
  <si>
    <t>Other non-current assets</t>
  </si>
  <si>
    <t>CURRENT ASSETS</t>
  </si>
  <si>
    <t>Inventories, prepayments, and contracts in progress</t>
  </si>
  <si>
    <t>Inventories</t>
  </si>
  <si>
    <t>Prepayments</t>
  </si>
  <si>
    <t>Contracts in progress</t>
  </si>
  <si>
    <t>Amounts receivable within one year</t>
  </si>
  <si>
    <t>Other current assets</t>
  </si>
  <si>
    <t>TOTAL ASSETS</t>
  </si>
  <si>
    <t>EQUITY</t>
  </si>
  <si>
    <t>Capital</t>
  </si>
  <si>
    <t>Revaluation reserve (results)</t>
  </si>
  <si>
    <t>Reserves</t>
  </si>
  <si>
    <t>Retained earnings (losses)</t>
  </si>
  <si>
    <t>GRANTS AND SUBSIDIES</t>
  </si>
  <si>
    <t>AMOUNTS PAYABLE AND LIABILITIES</t>
  </si>
  <si>
    <t>Financial debts</t>
  </si>
  <si>
    <t>Trade amounts payable</t>
  </si>
  <si>
    <t>Amounts received in advance</t>
  </si>
  <si>
    <t>Provisions</t>
  </si>
  <si>
    <t>Deferred tax liabilities</t>
  </si>
  <si>
    <t>Other amounts payable and non-current liabilities</t>
  </si>
  <si>
    <t>Current portion of non-current debts</t>
  </si>
  <si>
    <t>Profit tax liabilities</t>
  </si>
  <si>
    <t>Liabilities related to labour relations</t>
  </si>
  <si>
    <t>Other amounts payable and current liabilities</t>
  </si>
  <si>
    <t>TOTAL EQUITY AND LIABILITIES</t>
  </si>
  <si>
    <t>Schedule 2</t>
  </si>
  <si>
    <t>HORIZONTAL ANALYSIS OF BALANCE SHEET INDICES</t>
  </si>
</sst>
</file>

<file path=xl/styles.xml><?xml version="1.0" encoding="utf-8"?>
<styleSheet xmlns="http://schemas.openxmlformats.org/spreadsheetml/2006/main">
  <numFmts count="4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 ###\ ##0;\-#\ ##0\ &quot;Lt&quot;"/>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 ###\ ##0;\-#\ ##0"/>
    <numFmt numFmtId="173" formatCode="#,##0\ _L_t"/>
    <numFmt numFmtId="174" formatCode="#,##0.00\ _L_t"/>
    <numFmt numFmtId="175" formatCode="#,##0\ _L_t;\(#,##0\)"/>
    <numFmt numFmtId="176" formatCode="#\ ###\ ##0;\-#\ ###\ ##0"/>
    <numFmt numFmtId="177" formatCode="#\ ###\ ##0\ &quot;*&quot;;\-#\ ###\ ##0\ &quot;*&quot;"/>
    <numFmt numFmtId="178" formatCode="#.0\ ###\ ##0;\-#.0\ ##0"/>
    <numFmt numFmtId="179" formatCode="#.\ ###\ ##0;\-#.\ ##0"/>
    <numFmt numFmtId="180" formatCode=".\ ###\ ##0;\-.\ ##00;00000000000000000000000000000000000000000000000000000000000000000000000000000000000000000000000000000000000000000000000000000000000000000000000000000000000000000000000000000000000000000000000000000000000000000000000000000000000000000"/>
    <numFmt numFmtId="181" formatCode=".\ ##\ ##0;\-.\ ##0;0000000000000000000000000000000000000000000000000000000000000000000000000000000000000000000000000000000000000000000000000000000000000000000000000000000000000000000000000000000000000000000000000000000000000000000000000000000000000000000"/>
    <numFmt numFmtId="182" formatCode=".\ #\ ##0;\-.\ ##;000000000000000000000000000000000000000000000000000000000000000000000000000000000000000000000000000000000000000000000000000000000000000000000000000000000000000000000000000000000000000000000000000000000000000000000000000000000000000000000"/>
    <numFmt numFmtId="183" formatCode=".\ \ ##0;\-.\ #;000000000000000000000000000000000000000000000000000000000000000000000000000000000000000000000000000000000000000000000000000000000000000000000000000000000000000000000000000000000000000000000000000000000000000000000000000000000000000000000"/>
    <numFmt numFmtId="184" formatCode=".\ \ ##;\-\ ;000000000000000000000000000000000000000000000000000000000000000000000000000000000000000000000000000000000000000000000000000000000000000000000000000000000000000000000000000000000000000000000000000000000000000000000000000000000000000000000"/>
    <numFmt numFmtId="185" formatCode=".\ \ #;\-\ ;000000000000000000000000000000000000000000000000000000000000000000000000000000000000000000000000000000000000000000000000000000000000000000000000000000000000000000000000000000000000000000000000000000000000000000000000000000000000000000000"/>
    <numFmt numFmtId="186" formatCode="\ \ ;\-\ ;000000000000000000000000000000000000000000000000000000000000000000000000000000000000000000000000000000000000000000000000000000000000000000000000000000000000000000000000000000000000000000000000000000000000000000000000000000000000000000000"/>
    <numFmt numFmtId="187" formatCode=".\ \ ###;\-\ ;000000000000000000000000000000000000000000000000000000000000000000000000000000000000000000000000000000000000000000000000000000000000000000000000000000000000000000000000000000000000000000000000000000000000000000000000000000000000000000000"/>
    <numFmt numFmtId="188" formatCode="0.0"/>
    <numFmt numFmtId="189" formatCode="0.000%"/>
    <numFmt numFmtId="190" formatCode="\-\ #\ ###\ ##0;\-#\ ##0"/>
    <numFmt numFmtId="191" formatCode="#.\ ###\ ##0;\-#.\ #0"/>
    <numFmt numFmtId="192" formatCode="#,##0.0"/>
    <numFmt numFmtId="193" formatCode="#\ ###\ ##0;\-#\ ###\ ##0.00"/>
    <numFmt numFmtId="194" formatCode="m/d"/>
    <numFmt numFmtId="195" formatCode="yyyy/mm"/>
    <numFmt numFmtId="196" formatCode="mmm/yyyy"/>
    <numFmt numFmtId="197" formatCode="&quot;Yes&quot;;&quot;Yes&quot;;&quot;No&quot;"/>
    <numFmt numFmtId="198" formatCode="&quot;True&quot;;&quot;True&quot;;&quot;False&quot;"/>
    <numFmt numFmtId="199" formatCode="&quot;On&quot;;&quot;On&quot;;&quot;Off&quot;"/>
    <numFmt numFmtId="200" formatCode="[$€-2]\ #,##0.00_);[Red]\([$€-2]\ #,##0.00\)"/>
  </numFmts>
  <fonts count="17">
    <font>
      <sz val="10"/>
      <name val="Arial"/>
      <family val="0"/>
    </font>
    <font>
      <sz val="10"/>
      <name val="TimesLT"/>
      <family val="0"/>
    </font>
    <font>
      <sz val="11"/>
      <name val="Times New Roman"/>
      <family val="1"/>
    </font>
    <font>
      <b/>
      <u val="double"/>
      <sz val="11"/>
      <color indexed="10"/>
      <name val="Times New Roman"/>
      <family val="1"/>
    </font>
    <font>
      <u val="single"/>
      <sz val="11"/>
      <name val="Times New Roman"/>
      <family val="1"/>
    </font>
    <font>
      <b/>
      <sz val="12"/>
      <name val="Tahoma"/>
      <family val="2"/>
    </font>
    <font>
      <b/>
      <i/>
      <sz val="10"/>
      <name val="Times New Roman"/>
      <family val="1"/>
    </font>
    <font>
      <b/>
      <sz val="10"/>
      <name val="Times New Roman"/>
      <family val="1"/>
    </font>
    <font>
      <sz val="10"/>
      <name val="Times New Roman"/>
      <family val="1"/>
    </font>
    <font>
      <b/>
      <u val="single"/>
      <sz val="10"/>
      <name val="Times New Roman"/>
      <family val="1"/>
    </font>
    <font>
      <b/>
      <u val="double"/>
      <sz val="10"/>
      <name val="Times New Roman"/>
      <family val="1"/>
    </font>
    <font>
      <b/>
      <u val="double"/>
      <sz val="10"/>
      <color indexed="10"/>
      <name val="Times New Roman"/>
      <family val="1"/>
    </font>
    <font>
      <i/>
      <sz val="10"/>
      <name val="Times New Roman"/>
      <family val="1"/>
    </font>
    <font>
      <b/>
      <sz val="11"/>
      <name val="Tahoma"/>
      <family val="2"/>
    </font>
    <font>
      <sz val="8"/>
      <name val="Times New Roman"/>
      <family val="1"/>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22"/>
        <bgColor indexed="64"/>
      </patternFill>
    </fill>
    <fill>
      <patternFill patternType="lightGray">
        <fgColor indexed="8"/>
        <bgColor indexed="9"/>
      </patternFill>
    </fill>
    <fill>
      <patternFill patternType="lightGray">
        <fgColor indexed="8"/>
      </patternFill>
    </fill>
    <fill>
      <patternFill patternType="darkDown">
        <fgColor indexed="8"/>
      </patternFill>
    </fill>
    <fill>
      <patternFill patternType="gray125">
        <fgColor indexed="8"/>
      </patternFill>
    </fill>
    <fill>
      <patternFill patternType="solid">
        <fgColor indexed="55"/>
        <bgColor indexed="64"/>
      </patternFill>
    </fill>
  </fills>
  <borders count="73">
    <border>
      <left/>
      <right/>
      <top/>
      <bottom/>
      <diagonal/>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color indexed="63"/>
      </right>
      <top>
        <color indexed="63"/>
      </top>
      <bottom style="thin"/>
    </border>
    <border>
      <left style="thin"/>
      <right style="thin"/>
      <top style="medium"/>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style="thin"/>
      <bottom style="thin"/>
    </border>
    <border>
      <left style="medium"/>
      <right style="thin"/>
      <top style="medium"/>
      <bottom style="thin"/>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style="medium"/>
      <right style="medium"/>
      <top style="thin"/>
      <bottom>
        <color indexed="63"/>
      </bottom>
    </border>
    <border>
      <left style="medium"/>
      <right>
        <color indexed="63"/>
      </right>
      <top>
        <color indexed="63"/>
      </top>
      <bottom>
        <color indexed="63"/>
      </bottom>
    </border>
    <border>
      <left style="medium"/>
      <right style="medium"/>
      <top style="thin"/>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medium"/>
      <top style="hair"/>
      <bottom>
        <color indexed="63"/>
      </bottom>
    </border>
    <border>
      <left>
        <color indexed="63"/>
      </left>
      <right style="medium"/>
      <top style="hair"/>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color indexed="63"/>
      </bottom>
    </border>
    <border>
      <left style="thin"/>
      <right>
        <color indexed="63"/>
      </right>
      <top style="medium"/>
      <bottom style="thin"/>
    </border>
    <border>
      <left style="thin"/>
      <right style="thin"/>
      <top style="thin"/>
      <bottom style="medium"/>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style="medium"/>
      <right style="medium"/>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477">
    <xf numFmtId="0" fontId="0" fillId="0" borderId="0" xfId="0" applyAlignment="1">
      <alignment/>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wrapText="1"/>
      <protection/>
    </xf>
    <xf numFmtId="172" fontId="3" fillId="0" borderId="0" xfId="0" applyNumberFormat="1" applyFont="1" applyBorder="1" applyAlignment="1" applyProtection="1">
      <alignment vertical="center"/>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4"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horizontal="center" vertical="center"/>
      <protection/>
    </xf>
    <xf numFmtId="172" fontId="2" fillId="0" borderId="0" xfId="0" applyNumberFormat="1" applyFont="1" applyAlignment="1" applyProtection="1">
      <alignment horizontal="center" vertical="center"/>
      <protection/>
    </xf>
    <xf numFmtId="0" fontId="2" fillId="0" borderId="0" xfId="0" applyFont="1" applyAlignment="1" applyProtection="1">
      <alignment horizontal="center"/>
      <protection/>
    </xf>
    <xf numFmtId="0" fontId="8" fillId="0" borderId="0" xfId="0" applyFont="1" applyAlignment="1" applyProtection="1">
      <alignment/>
      <protection/>
    </xf>
    <xf numFmtId="0" fontId="6" fillId="2" borderId="1" xfId="0" applyFont="1" applyFill="1" applyBorder="1" applyAlignment="1" applyProtection="1">
      <alignment horizontal="center" vertical="center"/>
      <protection/>
    </xf>
    <xf numFmtId="0" fontId="6" fillId="2" borderId="2"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protection/>
    </xf>
    <xf numFmtId="0" fontId="8" fillId="0" borderId="0" xfId="0" applyFont="1" applyAlignment="1" applyProtection="1">
      <alignment vertical="top"/>
      <protection/>
    </xf>
    <xf numFmtId="0" fontId="6" fillId="2" borderId="4" xfId="0" applyFont="1" applyFill="1" applyBorder="1" applyAlignment="1" applyProtection="1">
      <alignment horizontal="center" vertical="center" wrapText="1"/>
      <protection/>
    </xf>
    <xf numFmtId="0" fontId="7" fillId="2" borderId="5" xfId="0" applyFont="1" applyFill="1" applyBorder="1" applyAlignment="1" applyProtection="1">
      <alignment horizontal="center" vertical="center" wrapText="1"/>
      <protection/>
    </xf>
    <xf numFmtId="172" fontId="6" fillId="2" borderId="5" xfId="0" applyNumberFormat="1" applyFont="1" applyFill="1" applyBorder="1" applyAlignment="1" applyProtection="1">
      <alignment horizontal="center" vertical="center"/>
      <protection/>
    </xf>
    <xf numFmtId="0" fontId="6" fillId="2" borderId="5" xfId="0" applyFont="1" applyFill="1" applyBorder="1" applyAlignment="1" applyProtection="1">
      <alignment horizontal="center" vertical="center"/>
      <protection/>
    </xf>
    <xf numFmtId="0" fontId="6" fillId="2" borderId="6"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protection/>
    </xf>
    <xf numFmtId="0" fontId="6" fillId="2" borderId="7" xfId="0" applyFont="1" applyFill="1" applyBorder="1" applyAlignment="1" applyProtection="1">
      <alignment horizontal="center" vertical="center"/>
      <protection/>
    </xf>
    <xf numFmtId="0" fontId="8" fillId="0" borderId="0" xfId="0" applyFont="1" applyAlignment="1" applyProtection="1">
      <alignment horizontal="center" vertical="top"/>
      <protection/>
    </xf>
    <xf numFmtId="0" fontId="6" fillId="3" borderId="4" xfId="0" applyFont="1" applyFill="1" applyBorder="1" applyAlignment="1" applyProtection="1">
      <alignment horizontal="center" vertical="center"/>
      <protection/>
    </xf>
    <xf numFmtId="0" fontId="6" fillId="0" borderId="5" xfId="0" applyFont="1" applyBorder="1" applyAlignment="1" applyProtection="1">
      <alignment vertical="center" wrapText="1"/>
      <protection/>
    </xf>
    <xf numFmtId="172" fontId="9" fillId="0" borderId="6" xfId="0" applyNumberFormat="1" applyFont="1" applyBorder="1" applyAlignment="1" applyProtection="1">
      <alignment horizontal="center" vertical="center" wrapText="1"/>
      <protection/>
    </xf>
    <xf numFmtId="172" fontId="9" fillId="0" borderId="5" xfId="0" applyNumberFormat="1" applyFont="1" applyBorder="1" applyAlignment="1" applyProtection="1">
      <alignment horizontal="center" vertical="center" wrapText="1"/>
      <protection/>
    </xf>
    <xf numFmtId="172" fontId="9" fillId="0" borderId="8" xfId="0" applyNumberFormat="1" applyFont="1" applyBorder="1" applyAlignment="1" applyProtection="1">
      <alignment horizontal="center" vertical="center" wrapText="1"/>
      <protection/>
    </xf>
    <xf numFmtId="172" fontId="9" fillId="0" borderId="4" xfId="0" applyNumberFormat="1" applyFont="1" applyBorder="1" applyAlignment="1" applyProtection="1">
      <alignment horizontal="center" vertical="center"/>
      <protection/>
    </xf>
    <xf numFmtId="2" fontId="9" fillId="0" borderId="6" xfId="0" applyNumberFormat="1" applyFont="1" applyBorder="1" applyAlignment="1" applyProtection="1">
      <alignment horizontal="center" vertical="center"/>
      <protection/>
    </xf>
    <xf numFmtId="2" fontId="9" fillId="0" borderId="7" xfId="0" applyNumberFormat="1"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8" fillId="0" borderId="10" xfId="0" applyFont="1" applyBorder="1" applyAlignment="1" applyProtection="1">
      <alignment vertical="center" wrapText="1"/>
      <protection/>
    </xf>
    <xf numFmtId="172" fontId="8" fillId="0" borderId="11" xfId="0" applyNumberFormat="1" applyFont="1" applyBorder="1" applyAlignment="1" applyProtection="1">
      <alignment horizontal="center" vertical="center" wrapText="1"/>
      <protection/>
    </xf>
    <xf numFmtId="172" fontId="8" fillId="0" borderId="12" xfId="0" applyNumberFormat="1" applyFont="1" applyBorder="1" applyAlignment="1" applyProtection="1">
      <alignment horizontal="center" vertical="center" wrapText="1"/>
      <protection/>
    </xf>
    <xf numFmtId="172" fontId="8" fillId="0" borderId="10" xfId="0" applyNumberFormat="1" applyFont="1" applyBorder="1" applyAlignment="1" applyProtection="1">
      <alignment horizontal="center" vertical="center"/>
      <protection/>
    </xf>
    <xf numFmtId="2" fontId="8" fillId="0" borderId="13" xfId="0" applyNumberFormat="1" applyFont="1" applyBorder="1" applyAlignment="1" applyProtection="1">
      <alignment horizontal="center" vertical="center"/>
      <protection/>
    </xf>
    <xf numFmtId="172" fontId="8" fillId="0" borderId="9" xfId="0" applyNumberFormat="1" applyFont="1" applyBorder="1" applyAlignment="1" applyProtection="1">
      <alignment horizontal="center" vertical="center"/>
      <protection/>
    </xf>
    <xf numFmtId="2" fontId="8" fillId="0" borderId="14" xfId="0" applyNumberFormat="1"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vertical="center" wrapText="1"/>
      <protection/>
    </xf>
    <xf numFmtId="172" fontId="8" fillId="0" borderId="17" xfId="0" applyNumberFormat="1" applyFont="1" applyBorder="1" applyAlignment="1" applyProtection="1">
      <alignment horizontal="center" vertical="center" wrapText="1"/>
      <protection/>
    </xf>
    <xf numFmtId="172" fontId="8" fillId="0" borderId="16" xfId="0" applyNumberFormat="1" applyFont="1" applyBorder="1" applyAlignment="1" applyProtection="1">
      <alignment horizontal="center" vertical="center"/>
      <protection/>
    </xf>
    <xf numFmtId="2" fontId="8" fillId="0" borderId="11" xfId="0" applyNumberFormat="1" applyFont="1" applyBorder="1" applyAlignment="1" applyProtection="1">
      <alignment horizontal="center" vertical="center"/>
      <protection/>
    </xf>
    <xf numFmtId="172" fontId="8" fillId="0" borderId="15" xfId="0" applyNumberFormat="1" applyFont="1" applyBorder="1" applyAlignment="1" applyProtection="1">
      <alignment horizontal="center" vertical="center"/>
      <protection/>
    </xf>
    <xf numFmtId="2" fontId="8" fillId="0" borderId="17" xfId="0" applyNumberFormat="1"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vertical="center" wrapText="1"/>
      <protection/>
    </xf>
    <xf numFmtId="172" fontId="8" fillId="0" borderId="19" xfId="0" applyNumberFormat="1" applyFont="1" applyBorder="1" applyAlignment="1" applyProtection="1">
      <alignment horizontal="center" vertical="center"/>
      <protection/>
    </xf>
    <xf numFmtId="2" fontId="8" fillId="0" borderId="20" xfId="0" applyNumberFormat="1" applyFont="1" applyBorder="1" applyAlignment="1" applyProtection="1">
      <alignment horizontal="center" vertical="center"/>
      <protection/>
    </xf>
    <xf numFmtId="172" fontId="8" fillId="0" borderId="18" xfId="0" applyNumberFormat="1" applyFont="1" applyBorder="1" applyAlignment="1" applyProtection="1">
      <alignment horizontal="center" vertical="center"/>
      <protection/>
    </xf>
    <xf numFmtId="2" fontId="8" fillId="0" borderId="21" xfId="0" applyNumberFormat="1" applyFont="1" applyBorder="1" applyAlignment="1" applyProtection="1">
      <alignment horizontal="center" vertical="center"/>
      <protection/>
    </xf>
    <xf numFmtId="0" fontId="6" fillId="4" borderId="4" xfId="0" applyFont="1" applyFill="1" applyBorder="1" applyAlignment="1" applyProtection="1">
      <alignment horizontal="center" vertical="center"/>
      <protection/>
    </xf>
    <xf numFmtId="172" fontId="9" fillId="0" borderId="22" xfId="0" applyNumberFormat="1" applyFont="1" applyBorder="1" applyAlignment="1" applyProtection="1">
      <alignment horizontal="center" vertical="center"/>
      <protection/>
    </xf>
    <xf numFmtId="172" fontId="9" fillId="0" borderId="5" xfId="0" applyNumberFormat="1" applyFont="1" applyBorder="1" applyAlignment="1" applyProtection="1">
      <alignment horizontal="center" vertical="center"/>
      <protection/>
    </xf>
    <xf numFmtId="176" fontId="8" fillId="0" borderId="13" xfId="0" applyNumberFormat="1" applyFont="1" applyBorder="1" applyAlignment="1" applyProtection="1">
      <alignment horizontal="center" vertical="center"/>
      <protection/>
    </xf>
    <xf numFmtId="176" fontId="8" fillId="0" borderId="12" xfId="0" applyNumberFormat="1" applyFont="1" applyBorder="1" applyAlignment="1" applyProtection="1">
      <alignment horizontal="center" vertical="center"/>
      <protection/>
    </xf>
    <xf numFmtId="176" fontId="8" fillId="0" borderId="14" xfId="0" applyNumberFormat="1" applyFont="1" applyBorder="1" applyAlignment="1" applyProtection="1">
      <alignment horizontal="center" vertical="center"/>
      <protection/>
    </xf>
    <xf numFmtId="172" fontId="8" fillId="0" borderId="11" xfId="0" applyNumberFormat="1" applyFont="1" applyBorder="1" applyAlignment="1" applyProtection="1">
      <alignment horizontal="center" vertical="center"/>
      <protection/>
    </xf>
    <xf numFmtId="172" fontId="8" fillId="0" borderId="17" xfId="0" applyNumberFormat="1" applyFont="1" applyBorder="1" applyAlignment="1" applyProtection="1">
      <alignment horizontal="center" vertical="center"/>
      <protection/>
    </xf>
    <xf numFmtId="172" fontId="8" fillId="0" borderId="3" xfId="0" applyNumberFormat="1" applyFont="1" applyBorder="1" applyAlignment="1" applyProtection="1">
      <alignment horizontal="center" vertical="center"/>
      <protection/>
    </xf>
    <xf numFmtId="0" fontId="8" fillId="5" borderId="4" xfId="0" applyFont="1" applyFill="1" applyBorder="1" applyAlignment="1" applyProtection="1">
      <alignment horizontal="center" vertical="center"/>
      <protection/>
    </xf>
    <xf numFmtId="0" fontId="7" fillId="0" borderId="6" xfId="0" applyFont="1" applyBorder="1" applyAlignment="1" applyProtection="1">
      <alignment vertical="center" wrapText="1"/>
      <protection/>
    </xf>
    <xf numFmtId="172" fontId="10" fillId="0" borderId="5" xfId="0" applyNumberFormat="1" applyFont="1" applyBorder="1" applyAlignment="1" applyProtection="1">
      <alignment horizontal="center" vertical="center"/>
      <protection/>
    </xf>
    <xf numFmtId="172" fontId="10" fillId="0" borderId="8" xfId="0" applyNumberFormat="1" applyFont="1" applyBorder="1" applyAlignment="1" applyProtection="1">
      <alignment horizontal="center" vertical="center"/>
      <protection/>
    </xf>
    <xf numFmtId="172" fontId="10" fillId="0" borderId="4" xfId="0" applyNumberFormat="1" applyFont="1" applyBorder="1" applyAlignment="1" applyProtection="1">
      <alignment horizontal="center" vertical="center"/>
      <protection/>
    </xf>
    <xf numFmtId="2" fontId="10" fillId="0" borderId="6" xfId="0" applyNumberFormat="1" applyFont="1" applyBorder="1" applyAlignment="1" applyProtection="1">
      <alignment horizontal="center" vertical="center"/>
      <protection/>
    </xf>
    <xf numFmtId="2" fontId="10" fillId="0" borderId="7" xfId="0" applyNumberFormat="1" applyFont="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7" fillId="0" borderId="22" xfId="0" applyFont="1" applyFill="1" applyBorder="1" applyAlignment="1" applyProtection="1">
      <alignment vertical="center" wrapText="1"/>
      <protection/>
    </xf>
    <xf numFmtId="172" fontId="10" fillId="0" borderId="22" xfId="0" applyNumberFormat="1" applyFont="1" applyFill="1" applyBorder="1" applyAlignment="1" applyProtection="1">
      <alignment horizontal="center" vertical="center"/>
      <protection/>
    </xf>
    <xf numFmtId="2" fontId="10" fillId="0" borderId="22" xfId="0" applyNumberFormat="1" applyFont="1" applyFill="1" applyBorder="1" applyAlignment="1" applyProtection="1">
      <alignment horizontal="center" vertical="center"/>
      <protection/>
    </xf>
    <xf numFmtId="0" fontId="6" fillId="0" borderId="6" xfId="0" applyFont="1" applyBorder="1" applyAlignment="1" applyProtection="1">
      <alignment vertical="center" wrapText="1"/>
      <protection/>
    </xf>
    <xf numFmtId="172" fontId="9" fillId="0" borderId="8" xfId="0" applyNumberFormat="1" applyFont="1" applyBorder="1" applyAlignment="1" applyProtection="1">
      <alignment horizontal="center" vertical="center"/>
      <protection/>
    </xf>
    <xf numFmtId="176" fontId="8" fillId="0" borderId="23" xfId="21" applyNumberFormat="1" applyFont="1" applyFill="1" applyBorder="1" applyAlignment="1" applyProtection="1">
      <alignment horizontal="center" vertical="center" wrapText="1"/>
      <protection/>
    </xf>
    <xf numFmtId="176" fontId="8" fillId="0" borderId="24" xfId="21" applyNumberFormat="1" applyFont="1" applyFill="1" applyBorder="1" applyAlignment="1" applyProtection="1">
      <alignment horizontal="center" vertical="center" wrapText="1"/>
      <protection/>
    </xf>
    <xf numFmtId="176" fontId="8" fillId="0" borderId="25" xfId="21" applyNumberFormat="1" applyFont="1" applyFill="1" applyBorder="1" applyAlignment="1" applyProtection="1">
      <alignment horizontal="center" vertical="center" wrapText="1"/>
      <protection/>
    </xf>
    <xf numFmtId="176" fontId="8" fillId="0" borderId="10" xfId="21" applyNumberFormat="1" applyFont="1" applyFill="1" applyBorder="1" applyAlignment="1" applyProtection="1">
      <alignment horizontal="center" vertical="center" wrapText="1"/>
      <protection/>
    </xf>
    <xf numFmtId="176" fontId="8" fillId="0" borderId="26" xfId="21" applyNumberFormat="1" applyFont="1" applyFill="1" applyBorder="1" applyAlignment="1" applyProtection="1">
      <alignment horizontal="center" vertical="center" wrapText="1"/>
      <protection/>
    </xf>
    <xf numFmtId="176" fontId="8" fillId="0" borderId="0" xfId="21" applyNumberFormat="1" applyFont="1" applyFill="1" applyBorder="1" applyAlignment="1" applyProtection="1">
      <alignment horizontal="center" vertical="center" wrapText="1"/>
      <protection/>
    </xf>
    <xf numFmtId="176" fontId="8" fillId="0" borderId="27" xfId="21" applyNumberFormat="1" applyFont="1" applyFill="1" applyBorder="1" applyAlignment="1" applyProtection="1">
      <alignment horizontal="center" vertical="center" wrapText="1"/>
      <protection/>
    </xf>
    <xf numFmtId="176" fontId="8" fillId="0" borderId="28" xfId="21" applyNumberFormat="1" applyFont="1" applyFill="1" applyBorder="1" applyAlignment="1" applyProtection="1">
      <alignment horizontal="center" vertical="center" wrapText="1"/>
      <protection/>
    </xf>
    <xf numFmtId="0" fontId="7" fillId="0" borderId="5" xfId="0" applyFont="1" applyBorder="1" applyAlignment="1" applyProtection="1">
      <alignment vertical="center" wrapText="1"/>
      <protection/>
    </xf>
    <xf numFmtId="176" fontId="9" fillId="0" borderId="22" xfId="21" applyNumberFormat="1" applyFont="1" applyFill="1" applyBorder="1" applyAlignment="1" applyProtection="1">
      <alignment horizontal="center" vertical="center" wrapText="1"/>
      <protection/>
    </xf>
    <xf numFmtId="176" fontId="9" fillId="0" borderId="5" xfId="21" applyNumberFormat="1" applyFont="1" applyFill="1" applyBorder="1" applyAlignment="1" applyProtection="1">
      <alignment horizontal="center" vertical="center" wrapText="1"/>
      <protection/>
    </xf>
    <xf numFmtId="176" fontId="9" fillId="0" borderId="8" xfId="21" applyNumberFormat="1" applyFont="1" applyFill="1" applyBorder="1" applyAlignment="1" applyProtection="1">
      <alignment horizontal="center" vertical="center" wrapText="1"/>
      <protection/>
    </xf>
    <xf numFmtId="172" fontId="9" fillId="0" borderId="29" xfId="0" applyNumberFormat="1" applyFont="1" applyBorder="1" applyAlignment="1" applyProtection="1">
      <alignment horizontal="center" vertical="center"/>
      <protection/>
    </xf>
    <xf numFmtId="172" fontId="9" fillId="0" borderId="7" xfId="0" applyNumberFormat="1" applyFont="1" applyBorder="1" applyAlignment="1" applyProtection="1">
      <alignment horizontal="center" vertical="center"/>
      <protection/>
    </xf>
    <xf numFmtId="0" fontId="8" fillId="6" borderId="9" xfId="0" applyFont="1" applyFill="1" applyBorder="1" applyAlignment="1" applyProtection="1">
      <alignment horizontal="center" vertical="center"/>
      <protection/>
    </xf>
    <xf numFmtId="172" fontId="8" fillId="0" borderId="14" xfId="0" applyNumberFormat="1" applyFont="1" applyBorder="1" applyAlignment="1" applyProtection="1">
      <alignment horizontal="center" vertical="center"/>
      <protection/>
    </xf>
    <xf numFmtId="172" fontId="8" fillId="0" borderId="13" xfId="0" applyNumberFormat="1" applyFont="1" applyBorder="1" applyAlignment="1" applyProtection="1">
      <alignment horizontal="center" vertical="center"/>
      <protection/>
    </xf>
    <xf numFmtId="0" fontId="8" fillId="6" borderId="15" xfId="0" applyFont="1" applyFill="1" applyBorder="1" applyAlignment="1" applyProtection="1">
      <alignment horizontal="center" vertical="center"/>
      <protection/>
    </xf>
    <xf numFmtId="176" fontId="8" fillId="0" borderId="11" xfId="0" applyNumberFormat="1" applyFont="1" applyBorder="1" applyAlignment="1" applyProtection="1">
      <alignment horizontal="center" vertical="center"/>
      <protection/>
    </xf>
    <xf numFmtId="176" fontId="8" fillId="0" borderId="16" xfId="0" applyNumberFormat="1" applyFont="1" applyBorder="1" applyAlignment="1" applyProtection="1">
      <alignment horizontal="center" vertical="center"/>
      <protection/>
    </xf>
    <xf numFmtId="176" fontId="8" fillId="0" borderId="17" xfId="0" applyNumberFormat="1"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wrapText="1"/>
      <protection/>
    </xf>
    <xf numFmtId="172" fontId="11" fillId="0" borderId="0" xfId="0" applyNumberFormat="1" applyFont="1" applyBorder="1" applyAlignment="1" applyProtection="1">
      <alignment vertical="center"/>
      <protection/>
    </xf>
    <xf numFmtId="0" fontId="8" fillId="0" borderId="0" xfId="0" applyFont="1" applyAlignment="1" applyProtection="1">
      <alignment horizontal="center"/>
      <protection/>
    </xf>
    <xf numFmtId="0" fontId="8" fillId="0" borderId="0" xfId="0" applyFont="1" applyBorder="1" applyAlignment="1" applyProtection="1">
      <alignment horizontal="center"/>
      <protection/>
    </xf>
    <xf numFmtId="0" fontId="2" fillId="0" borderId="0" xfId="0" applyFont="1" applyAlignment="1" applyProtection="1">
      <alignment vertical="center" wrapText="1"/>
      <protection/>
    </xf>
    <xf numFmtId="172" fontId="2" fillId="0" borderId="0" xfId="0" applyNumberFormat="1" applyFont="1" applyAlignment="1" applyProtection="1">
      <alignment vertical="center"/>
      <protection/>
    </xf>
    <xf numFmtId="0" fontId="6" fillId="2" borderId="3" xfId="0" applyNumberFormat="1" applyFont="1" applyFill="1" applyBorder="1" applyAlignment="1" applyProtection="1">
      <alignment horizontal="center" vertical="center"/>
      <protection/>
    </xf>
    <xf numFmtId="0" fontId="6" fillId="2" borderId="30" xfId="0" applyFont="1" applyFill="1" applyBorder="1" applyAlignment="1" applyProtection="1">
      <alignment horizontal="center" vertical="center" wrapText="1"/>
      <protection/>
    </xf>
    <xf numFmtId="0" fontId="7" fillId="2" borderId="31" xfId="0" applyFont="1" applyFill="1" applyBorder="1" applyAlignment="1" applyProtection="1">
      <alignment horizontal="center" vertical="center" wrapText="1"/>
      <protection/>
    </xf>
    <xf numFmtId="2" fontId="9" fillId="0" borderId="4" xfId="0" applyNumberFormat="1" applyFont="1" applyBorder="1" applyAlignment="1" applyProtection="1">
      <alignment horizontal="center" vertical="center"/>
      <protection/>
    </xf>
    <xf numFmtId="2" fontId="9" fillId="0" borderId="7" xfId="15" applyNumberFormat="1" applyFont="1" applyBorder="1" applyAlignment="1" applyProtection="1">
      <alignment horizontal="center" vertical="center"/>
      <protection/>
    </xf>
    <xf numFmtId="2" fontId="8" fillId="0" borderId="10" xfId="0" applyNumberFormat="1" applyFont="1" applyBorder="1" applyAlignment="1" applyProtection="1">
      <alignment horizontal="center" vertical="center"/>
      <protection/>
    </xf>
    <xf numFmtId="2" fontId="8" fillId="0" borderId="14" xfId="15" applyNumberFormat="1" applyFont="1" applyBorder="1" applyAlignment="1" applyProtection="1">
      <alignment horizontal="center" vertical="center"/>
      <protection/>
    </xf>
    <xf numFmtId="2" fontId="8" fillId="0" borderId="16" xfId="0" applyNumberFormat="1" applyFont="1" applyBorder="1" applyAlignment="1" applyProtection="1">
      <alignment horizontal="center" vertical="center"/>
      <protection/>
    </xf>
    <xf numFmtId="2" fontId="8" fillId="0" borderId="17" xfId="15" applyNumberFormat="1" applyFont="1" applyBorder="1" applyAlignment="1" applyProtection="1">
      <alignment horizontal="center" vertical="center"/>
      <protection/>
    </xf>
    <xf numFmtId="2" fontId="8" fillId="0" borderId="19" xfId="0" applyNumberFormat="1" applyFont="1" applyBorder="1" applyAlignment="1" applyProtection="1">
      <alignment horizontal="center" vertical="center"/>
      <protection/>
    </xf>
    <xf numFmtId="2" fontId="8" fillId="0" borderId="21" xfId="15" applyNumberFormat="1" applyFont="1" applyBorder="1" applyAlignment="1" applyProtection="1">
      <alignment horizontal="center" vertical="center"/>
      <protection/>
    </xf>
    <xf numFmtId="2" fontId="10" fillId="0" borderId="7" xfId="15" applyNumberFormat="1" applyFont="1" applyBorder="1" applyAlignment="1" applyProtection="1">
      <alignment horizontal="center" vertical="center"/>
      <protection/>
    </xf>
    <xf numFmtId="172" fontId="10" fillId="0" borderId="7" xfId="0" applyNumberFormat="1" applyFont="1" applyFill="1" applyBorder="1" applyAlignment="1" applyProtection="1">
      <alignment horizontal="center" vertical="center"/>
      <protection/>
    </xf>
    <xf numFmtId="2" fontId="9" fillId="0" borderId="5" xfId="0" applyNumberFormat="1" applyFont="1" applyBorder="1" applyAlignment="1" applyProtection="1">
      <alignment horizontal="center" vertical="center"/>
      <protection/>
    </xf>
    <xf numFmtId="43" fontId="10" fillId="0" borderId="7" xfId="15" applyFont="1" applyBorder="1" applyAlignment="1" applyProtection="1">
      <alignment horizontal="center" vertical="center"/>
      <protection/>
    </xf>
    <xf numFmtId="0" fontId="2" fillId="0" borderId="0" xfId="0" applyFont="1" applyBorder="1" applyAlignment="1" applyProtection="1">
      <alignment/>
      <protection/>
    </xf>
    <xf numFmtId="0" fontId="2" fillId="0" borderId="32" xfId="0" applyFont="1" applyBorder="1" applyAlignment="1" applyProtection="1">
      <alignment/>
      <protection/>
    </xf>
    <xf numFmtId="0" fontId="2" fillId="0" borderId="27" xfId="0" applyFont="1" applyBorder="1" applyAlignment="1" applyProtection="1">
      <alignment/>
      <protection/>
    </xf>
    <xf numFmtId="172" fontId="6" fillId="2" borderId="7" xfId="0" applyNumberFormat="1" applyFont="1" applyFill="1" applyBorder="1" applyAlignment="1" applyProtection="1">
      <alignment horizontal="center" vertical="center"/>
      <protection/>
    </xf>
    <xf numFmtId="0" fontId="6" fillId="2" borderId="29" xfId="0" applyFont="1" applyFill="1" applyBorder="1" applyAlignment="1" applyProtection="1">
      <alignment horizontal="center" vertical="center"/>
      <protection/>
    </xf>
    <xf numFmtId="176" fontId="8" fillId="0" borderId="16" xfId="22" applyNumberFormat="1" applyFont="1" applyFill="1" applyBorder="1" applyAlignment="1" applyProtection="1">
      <alignment horizontal="center" vertical="center"/>
      <protection/>
    </xf>
    <xf numFmtId="176" fontId="8" fillId="0" borderId="17" xfId="22" applyNumberFormat="1" applyFont="1" applyFill="1" applyBorder="1" applyAlignment="1" applyProtection="1">
      <alignment horizontal="center" vertical="center"/>
      <protection/>
    </xf>
    <xf numFmtId="176" fontId="8" fillId="0" borderId="33" xfId="0" applyNumberFormat="1" applyFont="1" applyBorder="1" applyAlignment="1" applyProtection="1">
      <alignment horizontal="center" vertical="center"/>
      <protection/>
    </xf>
    <xf numFmtId="176" fontId="8" fillId="0" borderId="34" xfId="0" applyNumberFormat="1" applyFont="1" applyBorder="1" applyAlignment="1" applyProtection="1">
      <alignment horizontal="center" vertical="center"/>
      <protection/>
    </xf>
    <xf numFmtId="2" fontId="8" fillId="0" borderId="35" xfId="0" applyNumberFormat="1" applyFont="1" applyBorder="1" applyAlignment="1" applyProtection="1">
      <alignment horizontal="center" vertical="center"/>
      <protection/>
    </xf>
    <xf numFmtId="0" fontId="8" fillId="0" borderId="0" xfId="0" applyFont="1" applyBorder="1" applyAlignment="1" applyProtection="1">
      <alignment/>
      <protection/>
    </xf>
    <xf numFmtId="0" fontId="8" fillId="0" borderId="27" xfId="0" applyFont="1" applyBorder="1" applyAlignment="1" applyProtection="1">
      <alignment/>
      <protection/>
    </xf>
    <xf numFmtId="176" fontId="8" fillId="0" borderId="15" xfId="0" applyNumberFormat="1" applyFont="1" applyBorder="1" applyAlignment="1" applyProtection="1">
      <alignment horizontal="center" vertical="center"/>
      <protection/>
    </xf>
    <xf numFmtId="0" fontId="8" fillId="3" borderId="15" xfId="0" applyFont="1" applyFill="1" applyBorder="1" applyAlignment="1" applyProtection="1">
      <alignment horizontal="center" vertical="center"/>
      <protection/>
    </xf>
    <xf numFmtId="0" fontId="7" fillId="0" borderId="16" xfId="0" applyFont="1" applyBorder="1" applyAlignment="1" applyProtection="1">
      <alignment vertical="center" wrapText="1"/>
      <protection/>
    </xf>
    <xf numFmtId="176" fontId="7" fillId="0" borderId="16" xfId="22" applyNumberFormat="1" applyFont="1" applyFill="1" applyBorder="1" applyAlignment="1" applyProtection="1">
      <alignment horizontal="center" vertical="center"/>
      <protection/>
    </xf>
    <xf numFmtId="176" fontId="7" fillId="0" borderId="17" xfId="22" applyNumberFormat="1" applyFont="1" applyFill="1" applyBorder="1" applyAlignment="1" applyProtection="1">
      <alignment horizontal="center" vertical="center"/>
      <protection/>
    </xf>
    <xf numFmtId="176" fontId="7" fillId="0" borderId="33" xfId="0" applyNumberFormat="1" applyFont="1" applyBorder="1" applyAlignment="1" applyProtection="1">
      <alignment horizontal="center" vertical="center"/>
      <protection/>
    </xf>
    <xf numFmtId="2" fontId="7" fillId="0" borderId="11" xfId="0" applyNumberFormat="1" applyFont="1" applyBorder="1" applyAlignment="1" applyProtection="1">
      <alignment horizontal="center" vertical="center"/>
      <protection/>
    </xf>
    <xf numFmtId="176" fontId="7" fillId="0" borderId="15" xfId="0" applyNumberFormat="1" applyFont="1" applyBorder="1" applyAlignment="1" applyProtection="1">
      <alignment horizontal="center" vertical="center"/>
      <protection/>
    </xf>
    <xf numFmtId="2" fontId="7" fillId="0" borderId="17" xfId="0" applyNumberFormat="1" applyFont="1" applyBorder="1" applyAlignment="1" applyProtection="1">
      <alignment horizontal="center" vertical="center"/>
      <protection/>
    </xf>
    <xf numFmtId="0" fontId="8" fillId="0" borderId="16" xfId="0" applyFont="1" applyFill="1" applyBorder="1" applyAlignment="1" applyProtection="1">
      <alignment vertical="center" wrapText="1"/>
      <protection/>
    </xf>
    <xf numFmtId="0" fontId="8" fillId="0" borderId="10" xfId="0" applyFont="1" applyBorder="1" applyAlignment="1" applyProtection="1">
      <alignment/>
      <protection/>
    </xf>
    <xf numFmtId="0" fontId="8" fillId="0" borderId="16" xfId="0" applyFont="1" applyBorder="1" applyAlignment="1" applyProtection="1">
      <alignment/>
      <protection/>
    </xf>
    <xf numFmtId="0" fontId="12" fillId="0" borderId="16" xfId="0" applyFont="1" applyBorder="1" applyAlignment="1" applyProtection="1">
      <alignment vertical="center" wrapText="1"/>
      <protection/>
    </xf>
    <xf numFmtId="0" fontId="8" fillId="0" borderId="19" xfId="0" applyFont="1" applyBorder="1" applyAlignment="1" applyProtection="1">
      <alignment/>
      <protection/>
    </xf>
    <xf numFmtId="176" fontId="8" fillId="0" borderId="19" xfId="22" applyNumberFormat="1" applyFont="1" applyFill="1" applyBorder="1" applyAlignment="1" applyProtection="1">
      <alignment horizontal="center" vertical="center"/>
      <protection/>
    </xf>
    <xf numFmtId="176" fontId="8" fillId="0" borderId="21" xfId="22" applyNumberFormat="1" applyFont="1" applyFill="1" applyBorder="1" applyAlignment="1" applyProtection="1">
      <alignment horizontal="center" vertical="center"/>
      <protection/>
    </xf>
    <xf numFmtId="176" fontId="8" fillId="0" borderId="36" xfId="0" applyNumberFormat="1" applyFont="1" applyBorder="1" applyAlignment="1" applyProtection="1">
      <alignment horizontal="center" vertical="center"/>
      <protection/>
    </xf>
    <xf numFmtId="176" fontId="8" fillId="0" borderId="18" xfId="0" applyNumberFormat="1" applyFont="1" applyBorder="1" applyAlignment="1" applyProtection="1">
      <alignment horizontal="center" vertical="center"/>
      <protection/>
    </xf>
    <xf numFmtId="0" fontId="8" fillId="3" borderId="4" xfId="0" applyFont="1" applyFill="1" applyBorder="1" applyAlignment="1" applyProtection="1">
      <alignment horizontal="center" vertical="center"/>
      <protection/>
    </xf>
    <xf numFmtId="0" fontId="7" fillId="0" borderId="7" xfId="0" applyFont="1" applyBorder="1" applyAlignment="1" applyProtection="1">
      <alignment vertical="center" wrapText="1"/>
      <protection/>
    </xf>
    <xf numFmtId="176" fontId="7" fillId="0" borderId="4" xfId="22" applyNumberFormat="1" applyFont="1" applyFill="1" applyBorder="1" applyAlignment="1" applyProtection="1">
      <alignment horizontal="center" vertical="center"/>
      <protection/>
    </xf>
    <xf numFmtId="176" fontId="7" fillId="0" borderId="5" xfId="22" applyNumberFormat="1" applyFont="1" applyFill="1" applyBorder="1" applyAlignment="1" applyProtection="1">
      <alignment horizontal="center" vertical="center"/>
      <protection/>
    </xf>
    <xf numFmtId="176" fontId="7" fillId="0" borderId="7" xfId="22" applyNumberFormat="1" applyFont="1" applyFill="1" applyBorder="1" applyAlignment="1" applyProtection="1">
      <alignment horizontal="center" vertical="center"/>
      <protection/>
    </xf>
    <xf numFmtId="176" fontId="7" fillId="0" borderId="29" xfId="0" applyNumberFormat="1" applyFont="1" applyBorder="1" applyAlignment="1" applyProtection="1">
      <alignment horizontal="center" vertical="center"/>
      <protection/>
    </xf>
    <xf numFmtId="2" fontId="7" fillId="0" borderId="6" xfId="0" applyNumberFormat="1" applyFont="1" applyBorder="1" applyAlignment="1" applyProtection="1">
      <alignment horizontal="center" vertical="center"/>
      <protection/>
    </xf>
    <xf numFmtId="176" fontId="7" fillId="0" borderId="4" xfId="0" applyNumberFormat="1" applyFont="1" applyBorder="1" applyAlignment="1" applyProtection="1">
      <alignment horizontal="center" vertical="center"/>
      <protection/>
    </xf>
    <xf numFmtId="2" fontId="7" fillId="0" borderId="7" xfId="0" applyNumberFormat="1"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176" fontId="7" fillId="0" borderId="0" xfId="0" applyNumberFormat="1" applyFont="1" applyBorder="1" applyAlignment="1" applyProtection="1">
      <alignment horizontal="right" vertical="center"/>
      <protection/>
    </xf>
    <xf numFmtId="177" fontId="7" fillId="0" borderId="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0" fontId="8" fillId="0" borderId="0" xfId="0" applyFont="1" applyAlignment="1">
      <alignment/>
    </xf>
    <xf numFmtId="0" fontId="8" fillId="0" borderId="0" xfId="0" applyFont="1" applyAlignment="1">
      <alignment wrapText="1"/>
    </xf>
    <xf numFmtId="0" fontId="13" fillId="0" borderId="0" xfId="0" applyFont="1" applyAlignment="1">
      <alignment horizontal="center"/>
    </xf>
    <xf numFmtId="0" fontId="4" fillId="0" borderId="0" xfId="0" applyFont="1" applyAlignment="1">
      <alignment horizontal="right" vertical="top"/>
    </xf>
    <xf numFmtId="0" fontId="8" fillId="0" borderId="37" xfId="0" applyFont="1" applyBorder="1" applyAlignment="1">
      <alignment horizontal="center" vertical="top"/>
    </xf>
    <xf numFmtId="0" fontId="8" fillId="0" borderId="0" xfId="0" applyFont="1" applyBorder="1" applyAlignment="1">
      <alignment horizontal="center" vertical="top"/>
    </xf>
    <xf numFmtId="0" fontId="8" fillId="0" borderId="10" xfId="0" applyFont="1" applyBorder="1" applyAlignment="1">
      <alignment/>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8" fillId="0" borderId="23" xfId="0" applyFont="1" applyBorder="1" applyAlignment="1">
      <alignment/>
    </xf>
    <xf numFmtId="0" fontId="8" fillId="0" borderId="0" xfId="0" applyFont="1" applyBorder="1" applyAlignment="1">
      <alignment/>
    </xf>
    <xf numFmtId="0" fontId="7" fillId="0" borderId="15" xfId="0" applyFont="1" applyBorder="1" applyAlignment="1">
      <alignment horizontal="center"/>
    </xf>
    <xf numFmtId="0" fontId="7" fillId="0" borderId="16" xfId="0" applyFont="1" applyBorder="1" applyAlignment="1">
      <alignment horizontal="center"/>
    </xf>
    <xf numFmtId="0" fontId="7" fillId="0" borderId="16" xfId="0" applyFont="1" applyBorder="1" applyAlignment="1">
      <alignment horizontal="center" wrapText="1"/>
    </xf>
    <xf numFmtId="0" fontId="7" fillId="0" borderId="11" xfId="0" applyFont="1" applyBorder="1" applyAlignment="1">
      <alignment horizontal="center"/>
    </xf>
    <xf numFmtId="0" fontId="7" fillId="0" borderId="1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0" xfId="0" applyFont="1" applyBorder="1" applyAlignment="1">
      <alignment horizontal="center"/>
    </xf>
    <xf numFmtId="0" fontId="8" fillId="0" borderId="18" xfId="0" applyFont="1" applyBorder="1" applyAlignment="1">
      <alignment horizontal="center" vertical="center"/>
    </xf>
    <xf numFmtId="0" fontId="8" fillId="0" borderId="19" xfId="0" applyFont="1" applyBorder="1" applyAlignment="1">
      <alignment horizontal="center"/>
    </xf>
    <xf numFmtId="0" fontId="8" fillId="0" borderId="37" xfId="0" applyFont="1" applyBorder="1" applyAlignment="1">
      <alignment wrapText="1"/>
    </xf>
    <xf numFmtId="0" fontId="8" fillId="0" borderId="20" xfId="0" applyFont="1" applyBorder="1" applyAlignment="1">
      <alignment horizontal="center"/>
    </xf>
    <xf numFmtId="172" fontId="8" fillId="0" borderId="18" xfId="0" applyNumberFormat="1" applyFont="1" applyBorder="1" applyAlignment="1">
      <alignment/>
    </xf>
    <xf numFmtId="172" fontId="8" fillId="0" borderId="19" xfId="0" applyNumberFormat="1" applyFont="1" applyBorder="1" applyAlignment="1">
      <alignment/>
    </xf>
    <xf numFmtId="172" fontId="8" fillId="0" borderId="21" xfId="0" applyNumberFormat="1" applyFont="1" applyBorder="1" applyAlignment="1">
      <alignment/>
    </xf>
    <xf numFmtId="0" fontId="8" fillId="0" borderId="40" xfId="0" applyFont="1" applyBorder="1" applyAlignment="1">
      <alignment/>
    </xf>
    <xf numFmtId="0" fontId="8" fillId="0" borderId="15" xfId="0" applyFont="1" applyBorder="1" applyAlignment="1">
      <alignment horizontal="center" vertical="center"/>
    </xf>
    <xf numFmtId="0" fontId="8" fillId="0" borderId="16" xfId="0" applyFont="1" applyBorder="1" applyAlignment="1">
      <alignment horizontal="center"/>
    </xf>
    <xf numFmtId="0" fontId="8" fillId="0" borderId="39" xfId="0" applyFont="1" applyBorder="1" applyAlignment="1">
      <alignment vertical="center" wrapText="1"/>
    </xf>
    <xf numFmtId="0" fontId="8" fillId="0" borderId="11" xfId="0" applyFont="1" applyBorder="1" applyAlignment="1">
      <alignment horizontal="center"/>
    </xf>
    <xf numFmtId="172" fontId="8" fillId="0" borderId="15" xfId="0" applyNumberFormat="1" applyFont="1" applyBorder="1" applyAlignment="1">
      <alignment/>
    </xf>
    <xf numFmtId="172" fontId="8" fillId="0" borderId="16" xfId="0" applyNumberFormat="1" applyFont="1" applyBorder="1" applyAlignment="1">
      <alignment/>
    </xf>
    <xf numFmtId="172" fontId="8" fillId="0" borderId="17" xfId="0" applyNumberFormat="1" applyFont="1" applyBorder="1" applyAlignment="1">
      <alignment/>
    </xf>
    <xf numFmtId="0" fontId="8" fillId="0" borderId="38" xfId="0" applyFont="1" applyBorder="1" applyAlignment="1">
      <alignment/>
    </xf>
    <xf numFmtId="0" fontId="8" fillId="0" borderId="16" xfId="0" applyFont="1" applyBorder="1" applyAlignment="1">
      <alignment horizontal="center" vertical="center"/>
    </xf>
    <xf numFmtId="0" fontId="8" fillId="0" borderId="11" xfId="0" applyFont="1" applyBorder="1" applyAlignment="1">
      <alignment horizontal="center" vertical="center"/>
    </xf>
    <xf numFmtId="172" fontId="8" fillId="0" borderId="15" xfId="0" applyNumberFormat="1" applyFont="1" applyBorder="1" applyAlignment="1">
      <alignment vertical="center"/>
    </xf>
    <xf numFmtId="172" fontId="8" fillId="0" borderId="16" xfId="0" applyNumberFormat="1" applyFont="1" applyBorder="1" applyAlignment="1">
      <alignment vertical="center"/>
    </xf>
    <xf numFmtId="172" fontId="8" fillId="0" borderId="17" xfId="0" applyNumberFormat="1" applyFont="1" applyBorder="1" applyAlignment="1">
      <alignment horizontal="right" vertical="center"/>
    </xf>
    <xf numFmtId="0" fontId="8" fillId="0" borderId="38" xfId="0" applyFont="1" applyBorder="1" applyAlignment="1">
      <alignment vertical="center"/>
    </xf>
    <xf numFmtId="0" fontId="8" fillId="0" borderId="0" xfId="0" applyFont="1" applyAlignment="1">
      <alignmen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vertical="center" wrapText="1"/>
    </xf>
    <xf numFmtId="0" fontId="8" fillId="0" borderId="44" xfId="0" applyFont="1" applyBorder="1" applyAlignment="1">
      <alignment horizontal="center" vertical="center"/>
    </xf>
    <xf numFmtId="172" fontId="8" fillId="0" borderId="41" xfId="0" applyNumberFormat="1" applyFont="1" applyBorder="1" applyAlignment="1">
      <alignment vertical="center"/>
    </xf>
    <xf numFmtId="172" fontId="8" fillId="0" borderId="42" xfId="0" applyNumberFormat="1" applyFont="1" applyBorder="1" applyAlignment="1">
      <alignment vertical="center"/>
    </xf>
    <xf numFmtId="172" fontId="8" fillId="0" borderId="45" xfId="0" applyNumberFormat="1" applyFont="1" applyBorder="1" applyAlignment="1">
      <alignment vertical="center"/>
    </xf>
    <xf numFmtId="0" fontId="8" fillId="0" borderId="46" xfId="0" applyFont="1" applyBorder="1" applyAlignment="1">
      <alignment vertical="center"/>
    </xf>
    <xf numFmtId="0" fontId="8" fillId="2" borderId="0" xfId="0" applyFont="1" applyFill="1" applyBorder="1" applyAlignment="1">
      <alignment/>
    </xf>
    <xf numFmtId="0" fontId="8" fillId="2" borderId="0" xfId="0" applyFont="1" applyFill="1" applyBorder="1" applyAlignment="1">
      <alignment wrapText="1"/>
    </xf>
    <xf numFmtId="0" fontId="8" fillId="2" borderId="22" xfId="0" applyFont="1" applyFill="1" applyBorder="1" applyAlignment="1">
      <alignment/>
    </xf>
    <xf numFmtId="0" fontId="8" fillId="2" borderId="0" xfId="0" applyFont="1" applyFill="1" applyAlignment="1">
      <alignment/>
    </xf>
    <xf numFmtId="0" fontId="8" fillId="0" borderId="0" xfId="0" applyFont="1" applyAlignment="1">
      <alignment horizontal="center" vertical="top"/>
    </xf>
    <xf numFmtId="0" fontId="7" fillId="0" borderId="28" xfId="0" applyFont="1" applyBorder="1" applyAlignment="1">
      <alignment horizontal="center"/>
    </xf>
    <xf numFmtId="0" fontId="8" fillId="0" borderId="19" xfId="0" applyFont="1" applyBorder="1" applyAlignment="1">
      <alignment horizontal="center" vertical="center" wrapText="1"/>
    </xf>
    <xf numFmtId="2" fontId="8" fillId="0" borderId="18" xfId="0" applyNumberFormat="1" applyFont="1" applyBorder="1" applyAlignment="1" applyProtection="1">
      <alignment horizontal="center" vertical="center"/>
      <protection/>
    </xf>
    <xf numFmtId="2" fontId="8" fillId="0" borderId="19" xfId="0" applyNumberFormat="1" applyFont="1" applyBorder="1" applyAlignment="1" applyProtection="1">
      <alignment horizontal="center" vertical="center"/>
      <protection/>
    </xf>
    <xf numFmtId="2" fontId="8" fillId="0" borderId="21" xfId="0" applyNumberFormat="1" applyFont="1" applyBorder="1" applyAlignment="1" applyProtection="1">
      <alignment horizontal="center" vertical="center"/>
      <protection/>
    </xf>
    <xf numFmtId="0" fontId="8" fillId="0" borderId="47" xfId="0" applyFont="1" applyBorder="1" applyAlignment="1">
      <alignment horizontal="justify" vertical="justify"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2" fontId="8" fillId="0" borderId="48" xfId="0" applyNumberFormat="1" applyFont="1" applyBorder="1" applyAlignment="1" applyProtection="1">
      <alignment horizontal="center" vertical="center"/>
      <protection/>
    </xf>
    <xf numFmtId="2" fontId="8" fillId="0" borderId="27" xfId="0" applyNumberFormat="1" applyFont="1" applyBorder="1" applyAlignment="1" applyProtection="1">
      <alignment horizontal="center" vertical="center"/>
      <protection/>
    </xf>
    <xf numFmtId="2" fontId="8" fillId="0" borderId="28" xfId="0" applyNumberFormat="1" applyFont="1" applyBorder="1" applyAlignment="1" applyProtection="1">
      <alignment horizontal="center" vertical="center"/>
      <protection/>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2" fontId="8" fillId="0" borderId="9" xfId="0" applyNumberFormat="1" applyFont="1" applyBorder="1" applyAlignment="1" applyProtection="1">
      <alignment horizontal="center" vertical="center"/>
      <protection/>
    </xf>
    <xf numFmtId="2" fontId="8" fillId="0" borderId="10" xfId="0" applyNumberFormat="1" applyFont="1" applyBorder="1" applyAlignment="1" applyProtection="1">
      <alignment horizontal="center" vertical="center"/>
      <protection/>
    </xf>
    <xf numFmtId="2" fontId="8" fillId="0" borderId="14" xfId="0" applyNumberFormat="1" applyFont="1" applyBorder="1" applyAlignment="1" applyProtection="1">
      <alignment horizontal="center" vertical="center"/>
      <protection/>
    </xf>
    <xf numFmtId="20" fontId="8" fillId="0" borderId="13" xfId="0" applyNumberFormat="1" applyFont="1" applyBorder="1" applyAlignment="1" quotePrefix="1">
      <alignment horizontal="center" vertical="center"/>
    </xf>
    <xf numFmtId="0" fontId="8" fillId="0" borderId="49" xfId="0" applyFont="1" applyBorder="1" applyAlignment="1">
      <alignment horizontal="justify" vertical="justify" wrapText="1"/>
    </xf>
    <xf numFmtId="0" fontId="8" fillId="0" borderId="0" xfId="0" applyFont="1" applyAlignment="1">
      <alignment horizontal="center" vertical="center"/>
    </xf>
    <xf numFmtId="164" fontId="8" fillId="0" borderId="50" xfId="0" applyNumberFormat="1" applyFont="1" applyBorder="1" applyAlignment="1" applyProtection="1">
      <alignment horizontal="center" vertical="center"/>
      <protection/>
    </xf>
    <xf numFmtId="164" fontId="8" fillId="0" borderId="27" xfId="0" applyNumberFormat="1" applyFont="1" applyBorder="1" applyAlignment="1" applyProtection="1">
      <alignment horizontal="center" vertical="center"/>
      <protection/>
    </xf>
    <xf numFmtId="164" fontId="8" fillId="0" borderId="51" xfId="0" applyNumberFormat="1" applyFont="1" applyBorder="1" applyAlignment="1" applyProtection="1">
      <alignment horizontal="center" vertical="center"/>
      <protection/>
    </xf>
    <xf numFmtId="0" fontId="8" fillId="0" borderId="42" xfId="0" applyFont="1" applyBorder="1" applyAlignment="1">
      <alignment horizontal="center" vertical="center" wrapText="1"/>
    </xf>
    <xf numFmtId="0" fontId="8" fillId="0" borderId="46" xfId="0" applyFont="1" applyBorder="1" applyAlignment="1">
      <alignment horizontal="justify" vertical="justify" wrapText="1"/>
    </xf>
    <xf numFmtId="2" fontId="8" fillId="0" borderId="41" xfId="0" applyNumberFormat="1" applyFont="1" applyBorder="1" applyAlignment="1" applyProtection="1">
      <alignment horizontal="center" vertical="center" wrapText="1"/>
      <protection/>
    </xf>
    <xf numFmtId="2" fontId="8" fillId="0" borderId="42" xfId="0" applyNumberFormat="1" applyFont="1" applyBorder="1" applyAlignment="1" applyProtection="1">
      <alignment horizontal="center" vertical="center" wrapText="1"/>
      <protection/>
    </xf>
    <xf numFmtId="2" fontId="8" fillId="0" borderId="45" xfId="0" applyNumberFormat="1" applyFont="1" applyBorder="1" applyAlignment="1" applyProtection="1">
      <alignment horizontal="center" vertical="center" wrapText="1"/>
      <protection/>
    </xf>
    <xf numFmtId="0" fontId="8" fillId="0" borderId="0" xfId="0" applyFont="1" applyBorder="1" applyAlignment="1">
      <alignment horizontal="center" vertical="center"/>
    </xf>
    <xf numFmtId="0" fontId="8" fillId="0" borderId="0" xfId="0" applyFont="1" applyBorder="1" applyAlignment="1">
      <alignment vertical="center" wrapText="1"/>
    </xf>
    <xf numFmtId="20" fontId="8" fillId="0" borderId="0" xfId="0" applyNumberFormat="1" applyFont="1" applyBorder="1" applyAlignment="1" quotePrefix="1">
      <alignment horizontal="center" vertical="center"/>
    </xf>
    <xf numFmtId="2" fontId="8" fillId="0" borderId="0" xfId="0" applyNumberFormat="1" applyFont="1" applyBorder="1" applyAlignment="1">
      <alignment vertical="center"/>
    </xf>
    <xf numFmtId="0" fontId="8" fillId="0" borderId="0" xfId="0" applyFont="1" applyBorder="1" applyAlignment="1">
      <alignment vertical="center"/>
    </xf>
    <xf numFmtId="0" fontId="8" fillId="0" borderId="52" xfId="0" applyFont="1" applyBorder="1" applyAlignment="1">
      <alignment/>
    </xf>
    <xf numFmtId="0" fontId="8" fillId="0" borderId="0" xfId="0" applyFont="1" applyBorder="1" applyAlignment="1">
      <alignment wrapText="1"/>
    </xf>
    <xf numFmtId="0" fontId="8" fillId="0" borderId="35" xfId="0" applyFont="1" applyBorder="1" applyAlignment="1">
      <alignment horizontal="center" vertical="top"/>
    </xf>
    <xf numFmtId="0" fontId="8" fillId="0" borderId="36" xfId="0" applyFont="1" applyBorder="1" applyAlignment="1">
      <alignment horizontal="center" vertical="top"/>
    </xf>
    <xf numFmtId="0" fontId="8" fillId="0" borderId="19" xfId="0" applyFont="1" applyBorder="1" applyAlignment="1">
      <alignment horizontal="center" vertical="top"/>
    </xf>
    <xf numFmtId="0" fontId="8" fillId="0" borderId="13" xfId="0" applyFont="1" applyBorder="1" applyAlignment="1">
      <alignment horizontal="center" vertical="center" wrapText="1"/>
    </xf>
    <xf numFmtId="0" fontId="8" fillId="0" borderId="26" xfId="0" applyFont="1" applyBorder="1" applyAlignment="1">
      <alignment/>
    </xf>
    <xf numFmtId="0" fontId="8" fillId="0" borderId="53" xfId="0" applyFont="1" applyBorder="1" applyAlignment="1">
      <alignment/>
    </xf>
    <xf numFmtId="0" fontId="7" fillId="0" borderId="15" xfId="0" applyFont="1" applyBorder="1" applyAlignment="1">
      <alignment horizontal="center" wrapText="1"/>
    </xf>
    <xf numFmtId="0" fontId="7" fillId="0" borderId="33" xfId="0" applyFont="1" applyBorder="1" applyAlignment="1">
      <alignment horizontal="center"/>
    </xf>
    <xf numFmtId="0" fontId="8" fillId="0" borderId="54" xfId="0" applyFont="1" applyBorder="1" applyAlignment="1">
      <alignment horizontal="center" wrapText="1"/>
    </xf>
    <xf numFmtId="0" fontId="8" fillId="0" borderId="55" xfId="0" applyFont="1" applyBorder="1" applyAlignment="1">
      <alignment horizontal="center"/>
    </xf>
    <xf numFmtId="0" fontId="8" fillId="0" borderId="56" xfId="0" applyFont="1" applyBorder="1" applyAlignment="1">
      <alignment horizontal="center"/>
    </xf>
    <xf numFmtId="176" fontId="8" fillId="0" borderId="54" xfId="0" applyNumberFormat="1" applyFont="1" applyBorder="1" applyAlignment="1">
      <alignment/>
    </xf>
    <xf numFmtId="176" fontId="8" fillId="0" borderId="55" xfId="0" applyNumberFormat="1" applyFont="1" applyBorder="1" applyAlignment="1">
      <alignment/>
    </xf>
    <xf numFmtId="176" fontId="8" fillId="0" borderId="57" xfId="0" applyNumberFormat="1" applyFont="1" applyBorder="1" applyAlignment="1">
      <alignment/>
    </xf>
    <xf numFmtId="0" fontId="8" fillId="0" borderId="58" xfId="0" applyFont="1" applyBorder="1" applyAlignment="1">
      <alignment/>
    </xf>
    <xf numFmtId="0" fontId="8" fillId="0" borderId="15" xfId="0" applyFont="1" applyBorder="1" applyAlignment="1">
      <alignment horizontal="center" wrapText="1"/>
    </xf>
    <xf numFmtId="164" fontId="8" fillId="0" borderId="15" xfId="0" applyNumberFormat="1" applyFont="1" applyBorder="1" applyAlignment="1">
      <alignment/>
    </xf>
    <xf numFmtId="164" fontId="8" fillId="0" borderId="16" xfId="0" applyNumberFormat="1" applyFont="1" applyBorder="1" applyAlignment="1">
      <alignment/>
    </xf>
    <xf numFmtId="164" fontId="8" fillId="0" borderId="17" xfId="0" applyNumberFormat="1" applyFont="1" applyBorder="1" applyAlignment="1">
      <alignment/>
    </xf>
    <xf numFmtId="164" fontId="8" fillId="0" borderId="15" xfId="0" applyNumberFormat="1" applyFont="1" applyBorder="1" applyAlignment="1">
      <alignment horizontal="right"/>
    </xf>
    <xf numFmtId="0" fontId="8" fillId="0" borderId="41" xfId="0" applyFont="1" applyBorder="1" applyAlignment="1">
      <alignment horizontal="center" wrapText="1"/>
    </xf>
    <xf numFmtId="0" fontId="8" fillId="0" borderId="42" xfId="0" applyFont="1" applyBorder="1" applyAlignment="1">
      <alignment horizontal="center"/>
    </xf>
    <xf numFmtId="0" fontId="8" fillId="0" borderId="44" xfId="0" applyFont="1" applyBorder="1" applyAlignment="1">
      <alignment horizontal="center"/>
    </xf>
    <xf numFmtId="164" fontId="8" fillId="0" borderId="41" xfId="0" applyNumberFormat="1" applyFont="1" applyBorder="1" applyAlignment="1">
      <alignment/>
    </xf>
    <xf numFmtId="164" fontId="8" fillId="0" borderId="42" xfId="0" applyNumberFormat="1" applyFont="1" applyBorder="1" applyAlignment="1">
      <alignment/>
    </xf>
    <xf numFmtId="164" fontId="8" fillId="0" borderId="45" xfId="0" applyNumberFormat="1" applyFont="1" applyBorder="1" applyAlignment="1">
      <alignment/>
    </xf>
    <xf numFmtId="0" fontId="8" fillId="0" borderId="46" xfId="0" applyFont="1" applyBorder="1" applyAlignment="1">
      <alignment/>
    </xf>
    <xf numFmtId="0" fontId="8" fillId="7" borderId="0" xfId="0" applyFont="1" applyFill="1" applyBorder="1" applyAlignment="1">
      <alignment wrapText="1"/>
    </xf>
    <xf numFmtId="0" fontId="8" fillId="7" borderId="0" xfId="0" applyFont="1" applyFill="1" applyBorder="1" applyAlignment="1">
      <alignment/>
    </xf>
    <xf numFmtId="0" fontId="8" fillId="7" borderId="0" xfId="0" applyFont="1" applyFill="1" applyAlignment="1">
      <alignment/>
    </xf>
    <xf numFmtId="0" fontId="7" fillId="0" borderId="40" xfId="0" applyFont="1" applyBorder="1" applyAlignment="1">
      <alignment horizontal="center"/>
    </xf>
    <xf numFmtId="0" fontId="8" fillId="0" borderId="18" xfId="0" applyFont="1" applyBorder="1" applyAlignment="1">
      <alignment horizontal="center" vertical="center" wrapText="1"/>
    </xf>
    <xf numFmtId="9" fontId="8" fillId="0" borderId="18" xfId="0" applyNumberFormat="1" applyFont="1" applyFill="1" applyBorder="1" applyAlignment="1">
      <alignment horizontal="center" vertical="center"/>
    </xf>
    <xf numFmtId="9" fontId="8" fillId="0" borderId="19" xfId="0" applyNumberFormat="1" applyFont="1" applyFill="1" applyBorder="1" applyAlignment="1">
      <alignment horizontal="center" vertical="center"/>
    </xf>
    <xf numFmtId="9" fontId="8" fillId="0" borderId="21" xfId="0" applyNumberFormat="1" applyFont="1" applyFill="1" applyBorder="1" applyAlignment="1">
      <alignment horizontal="center" vertical="center"/>
    </xf>
    <xf numFmtId="0" fontId="8" fillId="0" borderId="4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9" fontId="8" fillId="0" borderId="18" xfId="0" applyNumberFormat="1" applyFont="1" applyBorder="1" applyAlignment="1">
      <alignment horizontal="center" vertical="center"/>
    </xf>
    <xf numFmtId="9" fontId="8" fillId="0" borderId="20" xfId="0" applyNumberFormat="1" applyFont="1" applyBorder="1" applyAlignment="1">
      <alignment horizontal="center" vertical="center"/>
    </xf>
    <xf numFmtId="9" fontId="8" fillId="0" borderId="21" xfId="0" applyNumberFormat="1" applyFont="1" applyBorder="1" applyAlignment="1">
      <alignment horizontal="center" vertical="center"/>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9" fontId="8" fillId="0" borderId="15" xfId="0" applyNumberFormat="1" applyFont="1" applyBorder="1" applyAlignment="1">
      <alignment horizontal="center" vertical="center"/>
    </xf>
    <xf numFmtId="9" fontId="8" fillId="0" borderId="16" xfId="0" applyNumberFormat="1" applyFont="1" applyBorder="1" applyAlignment="1">
      <alignment horizontal="center" vertical="center"/>
    </xf>
    <xf numFmtId="9" fontId="8" fillId="0" borderId="17" xfId="0" applyNumberFormat="1" applyFont="1" applyBorder="1" applyAlignment="1">
      <alignment horizontal="center" vertical="center"/>
    </xf>
    <xf numFmtId="0" fontId="8" fillId="0" borderId="38" xfId="0" applyFont="1" applyBorder="1" applyAlignment="1">
      <alignment horizontal="justify" vertical="justify"/>
    </xf>
    <xf numFmtId="0" fontId="8" fillId="0" borderId="41" xfId="0" applyFont="1" applyBorder="1" applyAlignment="1">
      <alignment horizontal="center" vertical="center" wrapText="1"/>
    </xf>
    <xf numFmtId="9" fontId="8" fillId="0" borderId="41" xfId="0" applyNumberFormat="1" applyFont="1" applyBorder="1" applyAlignment="1">
      <alignment horizontal="center" vertical="center"/>
    </xf>
    <xf numFmtId="9" fontId="8" fillId="0" borderId="42" xfId="0" applyNumberFormat="1" applyFont="1" applyBorder="1" applyAlignment="1">
      <alignment horizontal="center" vertical="center"/>
    </xf>
    <xf numFmtId="9" fontId="8" fillId="0" borderId="45" xfId="0" applyNumberFormat="1" applyFont="1" applyBorder="1" applyAlignment="1">
      <alignment horizontal="center" vertical="center"/>
    </xf>
    <xf numFmtId="0" fontId="8" fillId="0" borderId="46" xfId="0" applyFont="1" applyBorder="1" applyAlignment="1">
      <alignment horizontal="justify" vertical="justify"/>
    </xf>
    <xf numFmtId="0" fontId="8" fillId="0" borderId="52" xfId="0" applyFont="1" applyBorder="1" applyAlignment="1">
      <alignment wrapText="1"/>
    </xf>
    <xf numFmtId="0" fontId="7" fillId="0" borderId="14" xfId="0" applyFont="1" applyBorder="1" applyAlignment="1">
      <alignment horizontal="center"/>
    </xf>
    <xf numFmtId="0" fontId="8" fillId="0" borderId="19" xfId="0" applyFont="1" applyBorder="1" applyAlignment="1">
      <alignment wrapText="1"/>
    </xf>
    <xf numFmtId="172" fontId="8" fillId="0" borderId="18" xfId="0" applyNumberFormat="1" applyFont="1" applyBorder="1" applyAlignment="1">
      <alignment horizontal="right"/>
    </xf>
    <xf numFmtId="172" fontId="8" fillId="0" borderId="19" xfId="0" applyNumberFormat="1" applyFont="1" applyBorder="1" applyAlignment="1">
      <alignment horizontal="right"/>
    </xf>
    <xf numFmtId="172" fontId="8" fillId="0" borderId="21" xfId="0" applyNumberFormat="1" applyFont="1" applyBorder="1" applyAlignment="1">
      <alignment horizontal="right"/>
    </xf>
    <xf numFmtId="0" fontId="8" fillId="0" borderId="16" xfId="0" applyFont="1" applyBorder="1" applyAlignment="1">
      <alignment horizontal="left" vertical="center" wrapText="1"/>
    </xf>
    <xf numFmtId="172" fontId="8" fillId="0" borderId="15" xfId="0" applyNumberFormat="1" applyFont="1" applyBorder="1" applyAlignment="1">
      <alignment horizontal="right" vertical="center"/>
    </xf>
    <xf numFmtId="172" fontId="8" fillId="0" borderId="16" xfId="0" applyNumberFormat="1" applyFont="1" applyBorder="1" applyAlignment="1">
      <alignment horizontal="right" vertical="center"/>
    </xf>
    <xf numFmtId="0" fontId="14" fillId="0" borderId="38" xfId="0" applyFont="1" applyBorder="1" applyAlignment="1">
      <alignment vertical="center" wrapText="1"/>
    </xf>
    <xf numFmtId="0" fontId="8" fillId="0" borderId="16" xfId="0" applyFont="1" applyBorder="1" applyAlignment="1">
      <alignment vertical="center" wrapText="1"/>
    </xf>
    <xf numFmtId="0" fontId="8" fillId="0" borderId="42" xfId="0" applyFont="1" applyBorder="1" applyAlignment="1">
      <alignment wrapText="1"/>
    </xf>
    <xf numFmtId="0" fontId="8" fillId="0" borderId="44" xfId="0" applyFont="1" applyBorder="1" applyAlignment="1">
      <alignment horizontal="center" wrapText="1"/>
    </xf>
    <xf numFmtId="172" fontId="8" fillId="0" borderId="41" xfId="0" applyNumberFormat="1" applyFont="1" applyBorder="1" applyAlignment="1">
      <alignment horizontal="right"/>
    </xf>
    <xf numFmtId="172" fontId="8" fillId="0" borderId="42" xfId="0" applyNumberFormat="1" applyFont="1" applyBorder="1" applyAlignment="1">
      <alignment horizontal="right"/>
    </xf>
    <xf numFmtId="172" fontId="8" fillId="0" borderId="45" xfId="0" applyNumberFormat="1" applyFont="1" applyBorder="1" applyAlignment="1">
      <alignment horizontal="right"/>
    </xf>
    <xf numFmtId="2" fontId="8" fillId="0" borderId="18"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20" fontId="8" fillId="0" borderId="44" xfId="0" applyNumberFormat="1" applyFont="1" applyBorder="1" applyAlignment="1">
      <alignment horizontal="center" vertical="center"/>
    </xf>
    <xf numFmtId="2" fontId="8" fillId="0" borderId="41" xfId="0" applyNumberFormat="1" applyFont="1" applyFill="1" applyBorder="1" applyAlignment="1">
      <alignment horizontal="center" vertical="center"/>
    </xf>
    <xf numFmtId="2" fontId="8" fillId="0" borderId="42" xfId="0" applyNumberFormat="1" applyFont="1" applyFill="1" applyBorder="1" applyAlignment="1">
      <alignment horizontal="center" vertical="center"/>
    </xf>
    <xf numFmtId="2" fontId="8" fillId="0" borderId="45"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164" fontId="8" fillId="0" borderId="18" xfId="0" applyNumberFormat="1" applyFont="1" applyBorder="1" applyAlignment="1">
      <alignment horizontal="center" vertical="center"/>
    </xf>
    <xf numFmtId="164" fontId="8" fillId="0" borderId="19" xfId="0" applyNumberFormat="1" applyFont="1" applyBorder="1" applyAlignment="1">
      <alignment horizontal="center" vertical="center"/>
    </xf>
    <xf numFmtId="164" fontId="8" fillId="0" borderId="21" xfId="0" applyNumberFormat="1" applyFont="1" applyBorder="1" applyAlignment="1">
      <alignment horizontal="center" vertical="center"/>
    </xf>
    <xf numFmtId="164" fontId="8" fillId="0" borderId="15" xfId="0" applyNumberFormat="1" applyFont="1" applyBorder="1" applyAlignment="1">
      <alignment horizontal="center" vertical="center"/>
    </xf>
    <xf numFmtId="164" fontId="8" fillId="0" borderId="16" xfId="0" applyNumberFormat="1" applyFont="1" applyBorder="1" applyAlignment="1">
      <alignment horizontal="center" vertical="center"/>
    </xf>
    <xf numFmtId="164" fontId="8" fillId="0" borderId="17" xfId="0" applyNumberFormat="1" applyFont="1" applyBorder="1" applyAlignment="1">
      <alignment horizontal="center" vertical="center"/>
    </xf>
    <xf numFmtId="0" fontId="8" fillId="0" borderId="39" xfId="0" applyFont="1" applyBorder="1" applyAlignment="1">
      <alignment horizontal="center" vertical="center"/>
    </xf>
    <xf numFmtId="164" fontId="8" fillId="0" borderId="59" xfId="0" applyNumberFormat="1" applyFont="1" applyBorder="1" applyAlignment="1">
      <alignment horizontal="center" vertical="center"/>
    </xf>
    <xf numFmtId="164" fontId="8" fillId="0" borderId="33" xfId="0" applyNumberFormat="1" applyFont="1" applyBorder="1" applyAlignment="1">
      <alignment horizontal="center" vertical="center"/>
    </xf>
    <xf numFmtId="164" fontId="8" fillId="0" borderId="41" xfId="0" applyNumberFormat="1" applyFont="1" applyBorder="1" applyAlignment="1">
      <alignment horizontal="center" vertical="center"/>
    </xf>
    <xf numFmtId="164" fontId="8" fillId="0" borderId="42" xfId="0" applyNumberFormat="1" applyFont="1" applyBorder="1" applyAlignment="1">
      <alignment horizontal="center" vertical="center"/>
    </xf>
    <xf numFmtId="164" fontId="8" fillId="0" borderId="45" xfId="0" applyNumberFormat="1" applyFont="1" applyBorder="1" applyAlignment="1">
      <alignment horizontal="center" vertical="center"/>
    </xf>
    <xf numFmtId="0" fontId="7" fillId="0" borderId="49" xfId="0" applyFont="1" applyBorder="1" applyAlignment="1">
      <alignment horizontal="center"/>
    </xf>
    <xf numFmtId="2" fontId="8" fillId="0" borderId="18" xfId="0" applyNumberFormat="1" applyFont="1" applyBorder="1" applyAlignment="1">
      <alignment horizontal="center" vertical="center"/>
    </xf>
    <xf numFmtId="2" fontId="8" fillId="0" borderId="19" xfId="0" applyNumberFormat="1" applyFont="1" applyBorder="1" applyAlignment="1">
      <alignment horizontal="center" vertical="center"/>
    </xf>
    <xf numFmtId="2" fontId="8" fillId="0" borderId="21" xfId="0" applyNumberFormat="1" applyFont="1" applyBorder="1" applyAlignment="1">
      <alignment horizontal="center" vertical="center"/>
    </xf>
    <xf numFmtId="2" fontId="8" fillId="0" borderId="15" xfId="0" applyNumberFormat="1" applyFont="1" applyBorder="1" applyAlignment="1">
      <alignment horizontal="center" vertical="center"/>
    </xf>
    <xf numFmtId="2" fontId="8" fillId="0" borderId="16" xfId="0" applyNumberFormat="1" applyFont="1" applyBorder="1" applyAlignment="1">
      <alignment horizontal="center" vertical="center"/>
    </xf>
    <xf numFmtId="2" fontId="8" fillId="0" borderId="17" xfId="0" applyNumberFormat="1" applyFont="1" applyBorder="1" applyAlignment="1">
      <alignment horizontal="center" vertical="center"/>
    </xf>
    <xf numFmtId="2" fontId="8" fillId="0" borderId="50" xfId="0" applyNumberFormat="1" applyFont="1" applyBorder="1" applyAlignment="1">
      <alignment horizontal="center" vertical="center"/>
    </xf>
    <xf numFmtId="2" fontId="8" fillId="0" borderId="27" xfId="0" applyNumberFormat="1" applyFont="1" applyBorder="1" applyAlignment="1">
      <alignment horizontal="center" vertical="center"/>
    </xf>
    <xf numFmtId="2" fontId="8" fillId="0" borderId="51" xfId="0" applyNumberFormat="1" applyFont="1" applyBorder="1" applyAlignment="1">
      <alignment horizontal="center" vertic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0" xfId="0" applyFont="1" applyBorder="1" applyAlignment="1">
      <alignment horizontal="center" vertical="center" wrapText="1"/>
    </xf>
    <xf numFmtId="20" fontId="8" fillId="0" borderId="14" xfId="0" applyNumberFormat="1" applyFont="1" applyBorder="1" applyAlignment="1" quotePrefix="1">
      <alignment horizontal="center" vertical="center"/>
    </xf>
    <xf numFmtId="0" fontId="0" fillId="0" borderId="26" xfId="0"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9" xfId="0" applyBorder="1" applyAlignment="1">
      <alignment horizontal="center" vertical="center" wrapText="1"/>
    </xf>
    <xf numFmtId="0" fontId="8" fillId="0" borderId="31" xfId="0" applyFont="1" applyBorder="1" applyAlignment="1">
      <alignment horizontal="center" vertical="center" wrapText="1"/>
    </xf>
    <xf numFmtId="0" fontId="0" fillId="0" borderId="10" xfId="0" applyBorder="1" applyAlignment="1">
      <alignment horizontal="center" vertical="center" wrapText="1"/>
    </xf>
    <xf numFmtId="20" fontId="8" fillId="0" borderId="21" xfId="0" applyNumberFormat="1" applyFont="1" applyBorder="1" applyAlignment="1" quotePrefix="1">
      <alignment horizontal="center" vertical="center"/>
    </xf>
    <xf numFmtId="0" fontId="6" fillId="2" borderId="62" xfId="0" applyFont="1" applyFill="1" applyBorder="1" applyAlignment="1" applyProtection="1">
      <alignment horizontal="center" wrapText="1"/>
      <protection/>
    </xf>
    <xf numFmtId="0" fontId="5" fillId="0" borderId="0" xfId="0" applyFont="1" applyAlignment="1" applyProtection="1">
      <alignment horizontal="center" vertical="center" wrapText="1"/>
      <protection/>
    </xf>
    <xf numFmtId="172" fontId="8" fillId="0" borderId="0" xfId="0" applyNumberFormat="1" applyFont="1" applyAlignment="1" applyProtection="1">
      <alignment horizontal="center" vertical="center" wrapText="1"/>
      <protection/>
    </xf>
    <xf numFmtId="0" fontId="8" fillId="0" borderId="47" xfId="0" applyFont="1" applyBorder="1" applyAlignment="1">
      <alignment horizontal="justify" vertical="justify" wrapText="1"/>
    </xf>
    <xf numFmtId="0" fontId="8" fillId="0" borderId="63" xfId="0" applyFont="1" applyBorder="1" applyAlignment="1">
      <alignment horizontal="justify" vertical="justify" wrapText="1"/>
    </xf>
    <xf numFmtId="0" fontId="13" fillId="0" borderId="0" xfId="0" applyFont="1" applyAlignment="1">
      <alignment horizontal="center"/>
    </xf>
    <xf numFmtId="0" fontId="8" fillId="0" borderId="0" xfId="0" applyFont="1" applyAlignment="1">
      <alignment horizontal="center"/>
    </xf>
    <xf numFmtId="0" fontId="8" fillId="0" borderId="35" xfId="0" applyFont="1" applyBorder="1" applyAlignment="1">
      <alignment horizontal="center" vertical="center"/>
    </xf>
    <xf numFmtId="176" fontId="5" fillId="0" borderId="0" xfId="0" applyNumberFormat="1" applyFont="1" applyAlignment="1" applyProtection="1">
      <alignment horizontal="center" vertical="center"/>
      <protection/>
    </xf>
    <xf numFmtId="0" fontId="6" fillId="2" borderId="34" xfId="0" applyFont="1" applyFill="1" applyBorder="1" applyAlignment="1" applyProtection="1">
      <alignment horizontal="center" wrapText="1"/>
      <protection/>
    </xf>
    <xf numFmtId="0" fontId="6" fillId="2" borderId="64" xfId="0" applyFont="1" applyFill="1" applyBorder="1" applyAlignment="1" applyProtection="1">
      <alignment horizontal="center" wrapText="1"/>
      <protection/>
    </xf>
    <xf numFmtId="0" fontId="6" fillId="2" borderId="12" xfId="0" applyFont="1" applyFill="1" applyBorder="1" applyAlignment="1" applyProtection="1">
      <alignment horizontal="center" wrapText="1"/>
      <protection/>
    </xf>
    <xf numFmtId="0" fontId="6" fillId="2" borderId="34" xfId="0" applyFont="1" applyFill="1" applyBorder="1" applyAlignment="1" applyProtection="1">
      <alignment horizontal="center" vertical="center" wrapText="1"/>
      <protection/>
    </xf>
    <xf numFmtId="0" fontId="6" fillId="2" borderId="1" xfId="0" applyFont="1" applyFill="1" applyBorder="1" applyAlignment="1" applyProtection="1">
      <alignment horizontal="center" vertical="center" wrapText="1"/>
      <protection/>
    </xf>
    <xf numFmtId="0" fontId="7" fillId="2" borderId="24" xfId="0" applyFont="1" applyFill="1" applyBorder="1" applyAlignment="1" applyProtection="1">
      <alignment horizontal="center" vertical="center" wrapText="1"/>
      <protection/>
    </xf>
    <xf numFmtId="0" fontId="7" fillId="2" borderId="65" xfId="0" applyFont="1" applyFill="1" applyBorder="1" applyAlignment="1" applyProtection="1">
      <alignment horizontal="center" vertical="center" wrapText="1"/>
      <protection/>
    </xf>
    <xf numFmtId="172" fontId="6" fillId="2" borderId="24" xfId="0" applyNumberFormat="1" applyFont="1" applyFill="1" applyBorder="1" applyAlignment="1" applyProtection="1">
      <alignment horizontal="center" vertical="center"/>
      <protection/>
    </xf>
    <xf numFmtId="172" fontId="6" fillId="2" borderId="65" xfId="0" applyNumberFormat="1" applyFont="1" applyFill="1" applyBorder="1" applyAlignment="1" applyProtection="1">
      <alignment horizontal="center" vertical="center"/>
      <protection/>
    </xf>
    <xf numFmtId="172" fontId="6" fillId="2" borderId="64" xfId="0" applyNumberFormat="1" applyFont="1" applyFill="1" applyBorder="1" applyAlignment="1" applyProtection="1">
      <alignment horizontal="center" vertical="center"/>
      <protection/>
    </xf>
    <xf numFmtId="172" fontId="6" fillId="2" borderId="2" xfId="0" applyNumberFormat="1" applyFont="1" applyFill="1" applyBorder="1" applyAlignment="1" applyProtection="1">
      <alignment horizontal="center" vertical="center"/>
      <protection/>
    </xf>
    <xf numFmtId="172" fontId="2" fillId="0" borderId="0" xfId="0" applyNumberFormat="1" applyFont="1" applyAlignment="1" applyProtection="1">
      <alignment horizontal="center" vertical="center" wrapText="1"/>
      <protection/>
    </xf>
    <xf numFmtId="0" fontId="6" fillId="2" borderId="60" xfId="0" applyFont="1" applyFill="1" applyBorder="1" applyAlignment="1" applyProtection="1">
      <alignment horizontal="center" wrapText="1"/>
      <protection/>
    </xf>
    <xf numFmtId="0" fontId="6" fillId="2" borderId="61" xfId="0" applyFont="1" applyFill="1" applyBorder="1" applyAlignment="1" applyProtection="1">
      <alignment horizontal="center" wrapText="1"/>
      <protection/>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center" vertical="center" wrapText="1"/>
    </xf>
    <xf numFmtId="0" fontId="8" fillId="0" borderId="27" xfId="0" applyFont="1" applyBorder="1" applyAlignment="1">
      <alignment horizontal="center" vertical="center" wrapText="1"/>
    </xf>
    <xf numFmtId="20" fontId="8" fillId="0" borderId="51" xfId="0" applyNumberFormat="1" applyFont="1" applyBorder="1" applyAlignment="1" quotePrefix="1">
      <alignment horizontal="center" vertical="center"/>
    </xf>
    <xf numFmtId="0" fontId="8" fillId="0" borderId="10" xfId="0" applyFont="1" applyBorder="1" applyAlignment="1">
      <alignment horizontal="center" vertical="center" wrapText="1"/>
    </xf>
    <xf numFmtId="0" fontId="8" fillId="0" borderId="66" xfId="0" applyFont="1" applyBorder="1" applyAlignment="1">
      <alignment horizontal="center" vertical="center" wrapText="1"/>
    </xf>
    <xf numFmtId="0" fontId="0" fillId="0" borderId="13" xfId="0" applyBorder="1" applyAlignment="1">
      <alignment horizontal="center" vertical="center" wrapText="1"/>
    </xf>
    <xf numFmtId="20" fontId="8" fillId="0" borderId="37" xfId="0" applyNumberFormat="1" applyFont="1" applyBorder="1" applyAlignment="1" quotePrefix="1">
      <alignment horizontal="center" vertical="center"/>
    </xf>
    <xf numFmtId="20" fontId="8" fillId="0" borderId="43" xfId="0" applyNumberFormat="1" applyFont="1" applyBorder="1" applyAlignment="1" quotePrefix="1">
      <alignment horizontal="center" vertical="center"/>
    </xf>
    <xf numFmtId="0" fontId="8" fillId="0" borderId="28" xfId="0" applyFont="1" applyBorder="1" applyAlignment="1">
      <alignment horizontal="justify" vertical="justify" wrapText="1"/>
    </xf>
    <xf numFmtId="0" fontId="8" fillId="0" borderId="46" xfId="0" applyFont="1" applyBorder="1" applyAlignment="1">
      <alignment horizontal="justify" vertical="justify" wrapText="1"/>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42" xfId="0" applyFont="1" applyBorder="1" applyAlignment="1">
      <alignment horizontal="center" vertical="center"/>
    </xf>
    <xf numFmtId="0" fontId="8" fillId="0" borderId="42" xfId="0" applyFont="1" applyBorder="1" applyAlignment="1">
      <alignment horizontal="center" vertical="center" wrapText="1"/>
    </xf>
    <xf numFmtId="0" fontId="8" fillId="0" borderId="69" xfId="0" applyFont="1" applyBorder="1" applyAlignment="1">
      <alignment horizontal="justify" vertical="justify"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5" xfId="0" applyFont="1" applyBorder="1" applyAlignment="1">
      <alignment horizontal="center" vertical="center" wrapText="1"/>
    </xf>
    <xf numFmtId="0" fontId="0" fillId="0" borderId="26" xfId="0" applyBorder="1" applyAlignment="1">
      <alignment horizontal="center" vertical="center" wrapText="1"/>
    </xf>
    <xf numFmtId="0" fontId="8" fillId="0" borderId="16" xfId="0" applyFont="1" applyBorder="1" applyAlignment="1">
      <alignment horizontal="left" wrapText="1"/>
    </xf>
    <xf numFmtId="2" fontId="8" fillId="0" borderId="30" xfId="0" applyNumberFormat="1" applyFont="1" applyBorder="1" applyAlignment="1">
      <alignment horizontal="center" vertical="center" wrapText="1"/>
    </xf>
    <xf numFmtId="2" fontId="0" fillId="0" borderId="9" xfId="0" applyNumberFormat="1" applyBorder="1" applyAlignment="1">
      <alignment horizontal="center" vertical="center" wrapText="1"/>
    </xf>
    <xf numFmtId="0" fontId="8" fillId="0" borderId="70" xfId="0" applyFont="1" applyBorder="1" applyAlignment="1">
      <alignment horizontal="center" vertical="center" wrapText="1"/>
    </xf>
    <xf numFmtId="0" fontId="0" fillId="0" borderId="23" xfId="0" applyBorder="1" applyAlignment="1">
      <alignment horizontal="center" vertical="center" wrapText="1"/>
    </xf>
    <xf numFmtId="0" fontId="8" fillId="0" borderId="42" xfId="0" applyFont="1" applyBorder="1" applyAlignment="1">
      <alignment horizontal="left" wrapText="1"/>
    </xf>
    <xf numFmtId="0" fontId="7" fillId="0" borderId="16" xfId="0" applyFont="1" applyBorder="1" applyAlignment="1">
      <alignment horizontal="center"/>
    </xf>
    <xf numFmtId="0" fontId="7" fillId="0" borderId="11" xfId="0" applyFont="1" applyBorder="1" applyAlignment="1">
      <alignment horizontal="center"/>
    </xf>
    <xf numFmtId="0" fontId="8" fillId="0" borderId="7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7" fillId="0" borderId="33" xfId="0" applyFont="1" applyBorder="1" applyAlignment="1">
      <alignment horizontal="center"/>
    </xf>
    <xf numFmtId="0" fontId="8" fillId="0" borderId="55" xfId="0" applyFont="1" applyBorder="1" applyAlignment="1">
      <alignment horizontal="left" wrapText="1"/>
    </xf>
    <xf numFmtId="0" fontId="8" fillId="0" borderId="18" xfId="0" applyFont="1" applyBorder="1" applyAlignment="1">
      <alignment horizontal="center" vertical="center" wrapText="1"/>
    </xf>
    <xf numFmtId="0" fontId="8" fillId="0" borderId="50" xfId="0" applyFont="1" applyBorder="1" applyAlignment="1">
      <alignment horizontal="center" vertical="center" wrapText="1"/>
    </xf>
    <xf numFmtId="49" fontId="8" fillId="0" borderId="20" xfId="0" applyNumberFormat="1" applyFont="1" applyBorder="1" applyAlignment="1">
      <alignment horizontal="center" vertical="center"/>
    </xf>
    <xf numFmtId="49" fontId="8" fillId="0" borderId="37" xfId="0" applyNumberFormat="1" applyFont="1"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49" fontId="8" fillId="0" borderId="11" xfId="0" applyNumberFormat="1" applyFont="1" applyBorder="1" applyAlignment="1">
      <alignment horizontal="center" vertical="center"/>
    </xf>
    <xf numFmtId="49" fontId="8" fillId="0" borderId="39" xfId="0" applyNumberFormat="1" applyFont="1" applyBorder="1" applyAlignment="1" quotePrefix="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49" fontId="8" fillId="0" borderId="44" xfId="0" applyNumberFormat="1" applyFont="1" applyBorder="1" applyAlignment="1">
      <alignment horizontal="center" vertical="center"/>
    </xf>
    <xf numFmtId="49" fontId="8" fillId="0" borderId="43" xfId="0" applyNumberFormat="1" applyFont="1" applyBorder="1" applyAlignment="1" quotePrefix="1">
      <alignment horizontal="center" vertical="center"/>
    </xf>
    <xf numFmtId="0" fontId="8" fillId="0" borderId="40" xfId="0" applyNumberFormat="1" applyFont="1" applyBorder="1" applyAlignment="1">
      <alignment horizontal="justify" vertical="justify" wrapText="1"/>
    </xf>
    <xf numFmtId="0" fontId="0" fillId="0" borderId="28" xfId="0" applyBorder="1" applyAlignment="1">
      <alignment horizontal="justify" vertical="justify" wrapText="1"/>
    </xf>
    <xf numFmtId="0" fontId="8" fillId="0" borderId="38" xfId="0" applyFont="1" applyBorder="1" applyAlignment="1">
      <alignment horizontal="justify" vertical="justify" wrapText="1"/>
    </xf>
    <xf numFmtId="0" fontId="8" fillId="0" borderId="60" xfId="0" applyFont="1" applyBorder="1" applyAlignment="1">
      <alignment horizontal="center" vertical="top" wrapText="1"/>
    </xf>
    <xf numFmtId="0" fontId="8" fillId="0" borderId="61" xfId="0" applyFont="1" applyBorder="1" applyAlignment="1">
      <alignment horizontal="center" vertical="top" wrapText="1"/>
    </xf>
    <xf numFmtId="0" fontId="8" fillId="0" borderId="25" xfId="0" applyFont="1" applyBorder="1" applyAlignment="1">
      <alignment horizontal="center" vertical="top" wrapText="1"/>
    </xf>
    <xf numFmtId="0" fontId="8" fillId="0" borderId="34" xfId="0" applyFont="1" applyBorder="1" applyAlignment="1">
      <alignment horizontal="center" vertical="top"/>
    </xf>
    <xf numFmtId="0" fontId="8" fillId="0" borderId="24" xfId="0" applyFont="1" applyBorder="1" applyAlignment="1">
      <alignment horizontal="center" vertical="top"/>
    </xf>
    <xf numFmtId="0" fontId="8" fillId="0" borderId="12" xfId="0" applyFont="1" applyBorder="1" applyAlignment="1">
      <alignment horizontal="center" vertical="top"/>
    </xf>
    <xf numFmtId="0" fontId="0" fillId="0" borderId="50" xfId="0" applyBorder="1" applyAlignment="1">
      <alignment horizontal="center" vertical="center"/>
    </xf>
    <xf numFmtId="0" fontId="0" fillId="0" borderId="27" xfId="0" applyBorder="1" applyAlignment="1">
      <alignment horizontal="center" vertical="center"/>
    </xf>
    <xf numFmtId="0" fontId="8" fillId="0" borderId="40" xfId="0" applyFont="1" applyBorder="1" applyAlignment="1">
      <alignment horizontal="justify" vertical="justify" wrapText="1"/>
    </xf>
    <xf numFmtId="20" fontId="8" fillId="0" borderId="20" xfId="0" applyNumberFormat="1" applyFont="1" applyBorder="1" applyAlignment="1" quotePrefix="1">
      <alignment horizontal="center" vertical="center"/>
    </xf>
    <xf numFmtId="20" fontId="8" fillId="0" borderId="13" xfId="0" applyNumberFormat="1" applyFont="1" applyBorder="1" applyAlignment="1" quotePrefix="1">
      <alignment horizontal="center" vertical="center"/>
    </xf>
    <xf numFmtId="0" fontId="8" fillId="0" borderId="26" xfId="0" applyFont="1" applyBorder="1" applyAlignment="1">
      <alignment horizontal="justify" vertical="justify" wrapText="1"/>
    </xf>
    <xf numFmtId="0" fontId="0" fillId="0" borderId="27" xfId="0" applyBorder="1" applyAlignment="1">
      <alignment horizontal="center"/>
    </xf>
    <xf numFmtId="20" fontId="8" fillId="0" borderId="52" xfId="0" applyNumberFormat="1" applyFont="1" applyBorder="1" applyAlignment="1" quotePrefix="1">
      <alignment horizontal="center" vertical="center"/>
    </xf>
    <xf numFmtId="20" fontId="8" fillId="0" borderId="0" xfId="0" applyNumberFormat="1" applyFont="1" applyBorder="1" applyAlignment="1" quotePrefix="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72" xfId="0" applyBorder="1" applyAlignment="1">
      <alignment horizontal="justify" vertical="justify" wrapText="1"/>
    </xf>
    <xf numFmtId="0" fontId="8" fillId="0" borderId="9" xfId="0" applyFont="1" applyBorder="1" applyAlignment="1">
      <alignment horizontal="center" vertical="center" wrapText="1"/>
    </xf>
    <xf numFmtId="0" fontId="0" fillId="0" borderId="1" xfId="0" applyBorder="1" applyAlignment="1">
      <alignment horizontal="center" vertical="center" wrapText="1"/>
    </xf>
    <xf numFmtId="0" fontId="0" fillId="0" borderId="65" xfId="0" applyBorder="1" applyAlignment="1">
      <alignment horizontal="center" vertical="center" wrapText="1"/>
    </xf>
    <xf numFmtId="20" fontId="8" fillId="0" borderId="16" xfId="0" applyNumberFormat="1" applyFont="1" applyBorder="1" applyAlignment="1" quotePrefix="1">
      <alignment horizontal="center" vertical="center"/>
    </xf>
    <xf numFmtId="20" fontId="8" fillId="0" borderId="11" xfId="0" applyNumberFormat="1" applyFont="1" applyBorder="1" applyAlignment="1" quotePrefix="1">
      <alignment horizontal="center" vertical="center"/>
    </xf>
    <xf numFmtId="20" fontId="8" fillId="0" borderId="19" xfId="0" applyNumberFormat="1" applyFont="1" applyBorder="1" applyAlignment="1" quotePrefix="1">
      <alignment horizontal="center" vertical="center"/>
    </xf>
    <xf numFmtId="0" fontId="7" fillId="0" borderId="39" xfId="0" applyFont="1" applyBorder="1" applyAlignment="1">
      <alignment horizontal="center"/>
    </xf>
    <xf numFmtId="20" fontId="8" fillId="0" borderId="40" xfId="0" applyNumberFormat="1" applyFont="1" applyBorder="1" applyAlignment="1" quotePrefix="1">
      <alignment horizontal="center" vertical="center"/>
    </xf>
    <xf numFmtId="20" fontId="8" fillId="0" borderId="26" xfId="0" applyNumberFormat="1" applyFont="1" applyBorder="1" applyAlignment="1" quotePrefix="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Balansas 1998" xfId="21"/>
    <cellStyle name="Normal_Pelno (nuostolio) ataskaita 1998"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C\Local%20Settings\Temporary%20Internet%20Files\OLK59\Finansu-analizes-pried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sas ir PN"/>
    </sheetNames>
    <sheetDataSet>
      <sheetData sheetId="0">
        <row r="1">
          <cell r="A1" t="str">
            <v>AB "KAUNO TIEKIMAS"</v>
          </cell>
        </row>
        <row r="6">
          <cell r="D6">
            <v>2218349</v>
          </cell>
          <cell r="E6">
            <v>19225971</v>
          </cell>
          <cell r="F6">
            <v>10011932</v>
          </cell>
        </row>
        <row r="7">
          <cell r="D7">
            <v>2148</v>
          </cell>
          <cell r="E7">
            <v>4375</v>
          </cell>
          <cell r="F7">
            <v>2270</v>
          </cell>
        </row>
        <row r="8">
          <cell r="D8">
            <v>2216201</v>
          </cell>
          <cell r="E8">
            <v>1663942</v>
          </cell>
          <cell r="F8">
            <v>1649203</v>
          </cell>
        </row>
        <row r="9">
          <cell r="D9">
            <v>0</v>
          </cell>
          <cell r="E9">
            <v>17557654</v>
          </cell>
          <cell r="F9">
            <v>8360459</v>
          </cell>
        </row>
        <row r="11">
          <cell r="C11">
            <v>73839357</v>
          </cell>
          <cell r="D11">
            <v>202152208</v>
          </cell>
          <cell r="E11">
            <v>462847348</v>
          </cell>
          <cell r="F11">
            <v>220832159</v>
          </cell>
        </row>
        <row r="13">
          <cell r="C13">
            <v>7629265</v>
          </cell>
          <cell r="D13">
            <v>11658501</v>
          </cell>
          <cell r="E13">
            <v>3640943</v>
          </cell>
          <cell r="F13">
            <v>467567</v>
          </cell>
        </row>
        <row r="14">
          <cell r="D14">
            <v>116252479</v>
          </cell>
          <cell r="E14">
            <v>229099453</v>
          </cell>
          <cell r="F14">
            <v>22231</v>
          </cell>
        </row>
        <row r="16">
          <cell r="D16">
            <v>63790588</v>
          </cell>
          <cell r="E16">
            <v>229339445</v>
          </cell>
          <cell r="F16">
            <v>200522165</v>
          </cell>
        </row>
        <row r="17">
          <cell r="D17">
            <v>10074007</v>
          </cell>
          <cell r="E17">
            <v>122050</v>
          </cell>
          <cell r="F17">
            <v>19123360</v>
          </cell>
        </row>
        <row r="18">
          <cell r="D18">
            <v>376633</v>
          </cell>
          <cell r="E18">
            <v>645457</v>
          </cell>
          <cell r="F18">
            <v>696836</v>
          </cell>
        </row>
        <row r="19">
          <cell r="C19">
            <v>76037671</v>
          </cell>
          <cell r="D19">
            <v>204370557</v>
          </cell>
          <cell r="E19">
            <v>482073319</v>
          </cell>
          <cell r="F19">
            <v>230844091</v>
          </cell>
        </row>
        <row r="21">
          <cell r="C21">
            <v>10408964</v>
          </cell>
          <cell r="D21">
            <v>11038047</v>
          </cell>
          <cell r="E21">
            <v>15973852</v>
          </cell>
          <cell r="F21">
            <v>16445918</v>
          </cell>
        </row>
        <row r="22">
          <cell r="D22">
            <v>10180884</v>
          </cell>
          <cell r="E22">
            <v>10180884</v>
          </cell>
          <cell r="F22">
            <v>10180884</v>
          </cell>
        </row>
        <row r="24">
          <cell r="D24">
            <v>201864</v>
          </cell>
          <cell r="E24">
            <v>480879</v>
          </cell>
          <cell r="F24">
            <v>721406</v>
          </cell>
        </row>
        <row r="25">
          <cell r="D25">
            <v>655299</v>
          </cell>
          <cell r="E25">
            <v>5312089</v>
          </cell>
          <cell r="F25">
            <v>5543628</v>
          </cell>
        </row>
        <row r="27">
          <cell r="D27">
            <v>193332510</v>
          </cell>
          <cell r="E27">
            <v>466099467</v>
          </cell>
          <cell r="F27">
            <v>214398173</v>
          </cell>
        </row>
        <row r="28">
          <cell r="D28">
            <v>0</v>
          </cell>
          <cell r="E28">
            <v>0</v>
          </cell>
          <cell r="F28">
            <v>0</v>
          </cell>
        </row>
        <row r="35">
          <cell r="C35">
            <v>65627342</v>
          </cell>
          <cell r="D35">
            <v>193332510</v>
          </cell>
          <cell r="E35">
            <v>466099467</v>
          </cell>
          <cell r="F35">
            <v>214398173</v>
          </cell>
        </row>
        <row r="36">
          <cell r="D36">
            <v>1365</v>
          </cell>
        </row>
        <row r="37">
          <cell r="D37">
            <v>13197802</v>
          </cell>
          <cell r="E37">
            <v>20822844</v>
          </cell>
          <cell r="F37">
            <v>52950317</v>
          </cell>
        </row>
        <row r="38">
          <cell r="D38">
            <v>166966468</v>
          </cell>
          <cell r="E38">
            <v>431702887</v>
          </cell>
          <cell r="F38">
            <v>123327383</v>
          </cell>
        </row>
        <row r="39">
          <cell r="D39">
            <v>229382</v>
          </cell>
          <cell r="E39">
            <v>263581</v>
          </cell>
          <cell r="F39">
            <v>238674</v>
          </cell>
        </row>
        <row r="40">
          <cell r="D40">
            <v>142684</v>
          </cell>
          <cell r="E40">
            <v>119263</v>
          </cell>
          <cell r="F40">
            <v>44897</v>
          </cell>
        </row>
        <row r="41">
          <cell r="D41">
            <v>93009</v>
          </cell>
          <cell r="E41">
            <v>217528</v>
          </cell>
          <cell r="F41">
            <v>239608</v>
          </cell>
        </row>
        <row r="43">
          <cell r="D43">
            <v>12701800</v>
          </cell>
          <cell r="E43">
            <v>12973364</v>
          </cell>
          <cell r="F43">
            <v>37597294</v>
          </cell>
        </row>
        <row r="57">
          <cell r="D57">
            <v>313144867</v>
          </cell>
          <cell r="E57">
            <v>639630864</v>
          </cell>
          <cell r="F57">
            <v>647990246</v>
          </cell>
        </row>
        <row r="58">
          <cell r="D58">
            <v>299149395</v>
          </cell>
          <cell r="E58">
            <v>569407028</v>
          </cell>
          <cell r="F58">
            <v>598732417</v>
          </cell>
        </row>
        <row r="59">
          <cell r="D59">
            <v>13995472</v>
          </cell>
          <cell r="E59">
            <v>70223836</v>
          </cell>
          <cell r="F59">
            <v>49257829</v>
          </cell>
        </row>
        <row r="60">
          <cell r="D60">
            <v>12428016</v>
          </cell>
          <cell r="E60">
            <v>55425579</v>
          </cell>
          <cell r="F60">
            <v>66243594</v>
          </cell>
        </row>
        <row r="61">
          <cell r="D61">
            <v>1567456</v>
          </cell>
          <cell r="E61">
            <v>14798257</v>
          </cell>
          <cell r="F61">
            <v>-16985765</v>
          </cell>
        </row>
        <row r="62">
          <cell r="D62">
            <v>15897</v>
          </cell>
          <cell r="E62">
            <v>9268578</v>
          </cell>
          <cell r="F62">
            <v>399270</v>
          </cell>
        </row>
        <row r="63">
          <cell r="D63">
            <v>-785275</v>
          </cell>
          <cell r="E63">
            <v>-18937223</v>
          </cell>
          <cell r="F63">
            <v>17330338</v>
          </cell>
        </row>
        <row r="64">
          <cell r="D64">
            <v>1268019</v>
          </cell>
          <cell r="E64">
            <v>7322636</v>
          </cell>
          <cell r="F64">
            <v>23854690</v>
          </cell>
        </row>
        <row r="65">
          <cell r="D65">
            <v>2053294</v>
          </cell>
          <cell r="E65">
            <v>26259859</v>
          </cell>
          <cell r="F65">
            <v>6524352</v>
          </cell>
        </row>
        <row r="66">
          <cell r="D66">
            <v>798078</v>
          </cell>
          <cell r="E66">
            <v>5129612</v>
          </cell>
          <cell r="F66">
            <v>743843</v>
          </cell>
        </row>
        <row r="69">
          <cell r="D69">
            <v>798078</v>
          </cell>
          <cell r="E69">
            <v>5129612</v>
          </cell>
          <cell r="F69">
            <v>743843</v>
          </cell>
        </row>
        <row r="70">
          <cell r="D70">
            <v>168995</v>
          </cell>
          <cell r="E70">
            <v>193807</v>
          </cell>
          <cell r="F70">
            <v>271777</v>
          </cell>
        </row>
        <row r="71">
          <cell r="D71">
            <v>629083</v>
          </cell>
          <cell r="E71">
            <v>4935805</v>
          </cell>
          <cell r="F71">
            <v>472066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zoomScaleSheetLayoutView="65" workbookViewId="0" topLeftCell="A28">
      <selection activeCell="E48" sqref="E48"/>
    </sheetView>
  </sheetViews>
  <sheetFormatPr defaultColWidth="9.140625" defaultRowHeight="12.75"/>
  <cols>
    <col min="1" max="1" width="8.140625" style="8" customWidth="1"/>
    <col min="2" max="2" width="30.7109375" style="101" customWidth="1"/>
    <col min="3" max="3" width="11.8515625" style="102" customWidth="1"/>
    <col min="4" max="4" width="12.00390625" style="102" customWidth="1"/>
    <col min="5" max="5" width="11.28125" style="4" customWidth="1"/>
    <col min="6" max="6" width="11.57421875" style="10" customWidth="1"/>
    <col min="7" max="7" width="11.140625" style="10" customWidth="1"/>
    <col min="8" max="8" width="12.28125" style="10" customWidth="1"/>
    <col min="9" max="9" width="11.421875" style="10" customWidth="1"/>
    <col min="10" max="16384" width="9.140625" style="4" customWidth="1"/>
  </cols>
  <sheetData>
    <row r="1" spans="1:9" ht="15">
      <c r="A1" s="1"/>
      <c r="B1" s="2"/>
      <c r="C1" s="3"/>
      <c r="D1" s="3"/>
      <c r="F1" s="5"/>
      <c r="G1" s="5"/>
      <c r="H1" s="5"/>
      <c r="I1" s="6" t="s">
        <v>205</v>
      </c>
    </row>
    <row r="2" spans="1:9" ht="15">
      <c r="A2" s="382" t="str">
        <f>+'[1]Balansas ir PN'!A1:F1</f>
        <v>AB "KAUNO TIEKIMAS"</v>
      </c>
      <c r="B2" s="382"/>
      <c r="C2" s="382"/>
      <c r="D2" s="382"/>
      <c r="E2" s="382"/>
      <c r="F2" s="382"/>
      <c r="G2" s="382"/>
      <c r="H2" s="382"/>
      <c r="I2" s="382"/>
    </row>
    <row r="3" spans="1:9" s="7" customFormat="1" ht="18" customHeight="1">
      <c r="A3" s="394" t="s">
        <v>206</v>
      </c>
      <c r="B3" s="394"/>
      <c r="C3" s="394"/>
      <c r="D3" s="394"/>
      <c r="E3" s="394"/>
      <c r="F3" s="394"/>
      <c r="G3" s="394"/>
      <c r="H3" s="394"/>
      <c r="I3" s="394"/>
    </row>
    <row r="4" spans="2:4" ht="15.75" thickBot="1">
      <c r="B4" s="9"/>
      <c r="C4" s="9"/>
      <c r="D4" s="9"/>
    </row>
    <row r="5" spans="1:9" s="11" customFormat="1" ht="27.75" customHeight="1">
      <c r="A5" s="386" t="s">
        <v>84</v>
      </c>
      <c r="B5" s="388" t="s">
        <v>172</v>
      </c>
      <c r="C5" s="390" t="s">
        <v>0</v>
      </c>
      <c r="D5" s="390" t="s">
        <v>1</v>
      </c>
      <c r="E5" s="392" t="s">
        <v>2</v>
      </c>
      <c r="F5" s="383" t="s">
        <v>155</v>
      </c>
      <c r="G5" s="384"/>
      <c r="H5" s="383" t="s">
        <v>157</v>
      </c>
      <c r="I5" s="385"/>
    </row>
    <row r="6" spans="1:9" s="15" customFormat="1" ht="15.75" customHeight="1" thickBot="1">
      <c r="A6" s="387"/>
      <c r="B6" s="389"/>
      <c r="C6" s="391"/>
      <c r="D6" s="391"/>
      <c r="E6" s="393"/>
      <c r="F6" s="12" t="s">
        <v>156</v>
      </c>
      <c r="G6" s="13" t="s">
        <v>3</v>
      </c>
      <c r="H6" s="12" t="s">
        <v>156</v>
      </c>
      <c r="I6" s="14" t="s">
        <v>3</v>
      </c>
    </row>
    <row r="7" spans="1:9" s="23" customFormat="1" ht="14.25" customHeight="1" thickBot="1">
      <c r="A7" s="16">
        <v>1</v>
      </c>
      <c r="B7" s="17">
        <v>2</v>
      </c>
      <c r="C7" s="18">
        <v>3</v>
      </c>
      <c r="D7" s="18">
        <v>4</v>
      </c>
      <c r="E7" s="18">
        <v>5</v>
      </c>
      <c r="F7" s="19">
        <v>6</v>
      </c>
      <c r="G7" s="20">
        <v>7</v>
      </c>
      <c r="H7" s="21">
        <v>8</v>
      </c>
      <c r="I7" s="22">
        <v>9</v>
      </c>
    </row>
    <row r="8" spans="1:9" s="11" customFormat="1" ht="18" customHeight="1" thickBot="1">
      <c r="A8" s="24" t="s">
        <v>4</v>
      </c>
      <c r="B8" s="25" t="s">
        <v>174</v>
      </c>
      <c r="C8" s="26">
        <f>SUM(C9:C12)</f>
        <v>2218349</v>
      </c>
      <c r="D8" s="27">
        <f>SUM(D9:D12)</f>
        <v>19225971</v>
      </c>
      <c r="E8" s="28">
        <f>SUM(E9:E12)</f>
        <v>10011932</v>
      </c>
      <c r="F8" s="29">
        <f>+D8-C8</f>
        <v>17007622</v>
      </c>
      <c r="G8" s="30">
        <f aca="true" t="shared" si="0" ref="G8:G21">IF(ISERROR(SUM(F8/C8))*100,"0",SUM(F8/C8)*100)</f>
        <v>766.6792736399908</v>
      </c>
      <c r="H8" s="29">
        <f>+(E8-D8)</f>
        <v>-9214039</v>
      </c>
      <c r="I8" s="31">
        <f>IF(ISERROR(SUM(H8/D8))*100,"0",SUM(H8/D8)*100)</f>
        <v>-47.92496046103471</v>
      </c>
    </row>
    <row r="9" spans="1:9" s="11" customFormat="1" ht="12.75">
      <c r="A9" s="32" t="s">
        <v>5</v>
      </c>
      <c r="B9" s="33" t="s">
        <v>175</v>
      </c>
      <c r="C9" s="34">
        <f>+'[1]Balansas ir PN'!D7</f>
        <v>2148</v>
      </c>
      <c r="D9" s="34">
        <f>+'[1]Balansas ir PN'!E7</f>
        <v>4375</v>
      </c>
      <c r="E9" s="35">
        <f>+'[1]Balansas ir PN'!F7</f>
        <v>2270</v>
      </c>
      <c r="F9" s="36">
        <f aca="true" t="shared" si="1" ref="F9:F45">+D9-C9</f>
        <v>2227</v>
      </c>
      <c r="G9" s="37">
        <f t="shared" si="0"/>
        <v>103.67783985102422</v>
      </c>
      <c r="H9" s="38">
        <f aca="true" t="shared" si="2" ref="H9:H46">+(E9-D9)</f>
        <v>-2105</v>
      </c>
      <c r="I9" s="39">
        <f>IF(ISERROR(SUM(H9/D9))*100,"0",SUM(H9/D9)*100)</f>
        <v>-48.114285714285714</v>
      </c>
    </row>
    <row r="10" spans="1:9" s="11" customFormat="1" ht="12.75">
      <c r="A10" s="40" t="s">
        <v>6</v>
      </c>
      <c r="B10" s="41" t="s">
        <v>176</v>
      </c>
      <c r="C10" s="34">
        <f>+'[1]Balansas ir PN'!D8</f>
        <v>2216201</v>
      </c>
      <c r="D10" s="34">
        <f>+'[1]Balansas ir PN'!E8</f>
        <v>1663942</v>
      </c>
      <c r="E10" s="42">
        <f>+'[1]Balansas ir PN'!F8</f>
        <v>1649203</v>
      </c>
      <c r="F10" s="43">
        <f t="shared" si="1"/>
        <v>-552259</v>
      </c>
      <c r="G10" s="44">
        <f t="shared" si="0"/>
        <v>-24.91917474994371</v>
      </c>
      <c r="H10" s="45">
        <f t="shared" si="2"/>
        <v>-14739</v>
      </c>
      <c r="I10" s="46">
        <f aca="true" t="shared" si="3" ref="I10:I20">IF(ISERROR(SUM(H10/D10))*100,"0",SUM(H10/D10)*100)</f>
        <v>-0.8857880863635872</v>
      </c>
    </row>
    <row r="11" spans="1:9" s="11" customFormat="1" ht="12.75">
      <c r="A11" s="40" t="s">
        <v>7</v>
      </c>
      <c r="B11" s="41" t="s">
        <v>177</v>
      </c>
      <c r="C11" s="34">
        <f>+'[1]Balansas ir PN'!D9</f>
        <v>0</v>
      </c>
      <c r="D11" s="34">
        <f>+'[1]Balansas ir PN'!E9</f>
        <v>17557654</v>
      </c>
      <c r="E11" s="42">
        <f>+'[1]Balansas ir PN'!F9</f>
        <v>8360459</v>
      </c>
      <c r="F11" s="43">
        <f t="shared" si="1"/>
        <v>17557654</v>
      </c>
      <c r="G11" s="44" t="str">
        <f t="shared" si="0"/>
        <v>0</v>
      </c>
      <c r="H11" s="45">
        <f t="shared" si="2"/>
        <v>-9197195</v>
      </c>
      <c r="I11" s="46">
        <f t="shared" si="3"/>
        <v>-52.38282403788115</v>
      </c>
    </row>
    <row r="12" spans="1:9" s="11" customFormat="1" ht="13.5" thickBot="1">
      <c r="A12" s="47" t="s">
        <v>8</v>
      </c>
      <c r="B12" s="48" t="s">
        <v>178</v>
      </c>
      <c r="C12" s="34">
        <v>0</v>
      </c>
      <c r="D12" s="34">
        <v>0</v>
      </c>
      <c r="E12" s="42">
        <v>0</v>
      </c>
      <c r="F12" s="49">
        <f t="shared" si="1"/>
        <v>0</v>
      </c>
      <c r="G12" s="50" t="str">
        <f t="shared" si="0"/>
        <v>0</v>
      </c>
      <c r="H12" s="51">
        <f t="shared" si="2"/>
        <v>0</v>
      </c>
      <c r="I12" s="52" t="str">
        <f t="shared" si="3"/>
        <v>0</v>
      </c>
    </row>
    <row r="13" spans="1:9" s="11" customFormat="1" ht="18" customHeight="1" thickBot="1">
      <c r="A13" s="53" t="s">
        <v>9</v>
      </c>
      <c r="B13" s="25" t="s">
        <v>179</v>
      </c>
      <c r="C13" s="54">
        <f>+C14+C18+C19+C20</f>
        <v>202152208</v>
      </c>
      <c r="D13" s="55">
        <f>+D14+D18+D19+D20</f>
        <v>462847348</v>
      </c>
      <c r="E13" s="54">
        <f>+E14+E18+E19+E20</f>
        <v>220832159</v>
      </c>
      <c r="F13" s="29">
        <f t="shared" si="1"/>
        <v>260695140</v>
      </c>
      <c r="G13" s="30">
        <f t="shared" si="0"/>
        <v>128.95982813108824</v>
      </c>
      <c r="H13" s="29">
        <f t="shared" si="2"/>
        <v>-242015189</v>
      </c>
      <c r="I13" s="31">
        <f t="shared" si="3"/>
        <v>-52.288338702979885</v>
      </c>
    </row>
    <row r="14" spans="1:9" s="11" customFormat="1" ht="25.5">
      <c r="A14" s="32" t="s">
        <v>5</v>
      </c>
      <c r="B14" s="33" t="s">
        <v>180</v>
      </c>
      <c r="C14" s="56">
        <f>SUM(C15:C17)</f>
        <v>127910980</v>
      </c>
      <c r="D14" s="56">
        <f>SUM(D15:D17)</f>
        <v>232740396</v>
      </c>
      <c r="E14" s="57">
        <f>SUM(E15:E17)</f>
        <v>489798</v>
      </c>
      <c r="F14" s="36">
        <f t="shared" si="1"/>
        <v>104829416</v>
      </c>
      <c r="G14" s="37">
        <f t="shared" si="0"/>
        <v>81.95497837636769</v>
      </c>
      <c r="H14" s="38">
        <f t="shared" si="2"/>
        <v>-232250598</v>
      </c>
      <c r="I14" s="39">
        <f t="shared" si="3"/>
        <v>-99.78955178885232</v>
      </c>
    </row>
    <row r="15" spans="1:9" s="11" customFormat="1" ht="12.75">
      <c r="A15" s="40" t="s">
        <v>10</v>
      </c>
      <c r="B15" s="41" t="s">
        <v>181</v>
      </c>
      <c r="C15" s="56">
        <f>+'[1]Balansas ir PN'!D13</f>
        <v>11658501</v>
      </c>
      <c r="D15" s="56">
        <f>+'[1]Balansas ir PN'!E13</f>
        <v>3640943</v>
      </c>
      <c r="E15" s="58">
        <f>+'[1]Balansas ir PN'!F13</f>
        <v>467567</v>
      </c>
      <c r="F15" s="43">
        <f t="shared" si="1"/>
        <v>-8017558</v>
      </c>
      <c r="G15" s="44">
        <f t="shared" si="0"/>
        <v>-68.77005886091187</v>
      </c>
      <c r="H15" s="45">
        <f t="shared" si="2"/>
        <v>-3173376</v>
      </c>
      <c r="I15" s="46">
        <f t="shared" si="3"/>
        <v>-87.15807965134307</v>
      </c>
    </row>
    <row r="16" spans="1:9" s="11" customFormat="1" ht="12.75">
      <c r="A16" s="40" t="s">
        <v>11</v>
      </c>
      <c r="B16" s="41" t="s">
        <v>182</v>
      </c>
      <c r="C16" s="56">
        <f>+'[1]Balansas ir PN'!D14</f>
        <v>116252479</v>
      </c>
      <c r="D16" s="56">
        <f>+'[1]Balansas ir PN'!E14</f>
        <v>229099453</v>
      </c>
      <c r="E16" s="58">
        <f>+'[1]Balansas ir PN'!F14</f>
        <v>22231</v>
      </c>
      <c r="F16" s="43">
        <f t="shared" si="1"/>
        <v>112846974</v>
      </c>
      <c r="G16" s="44">
        <f t="shared" si="0"/>
        <v>97.07059580209038</v>
      </c>
      <c r="H16" s="45">
        <f t="shared" si="2"/>
        <v>-229077222</v>
      </c>
      <c r="I16" s="46">
        <f t="shared" si="3"/>
        <v>-99.99029635395942</v>
      </c>
    </row>
    <row r="17" spans="1:9" s="11" customFormat="1" ht="12.75">
      <c r="A17" s="40" t="s">
        <v>12</v>
      </c>
      <c r="B17" s="41" t="s">
        <v>183</v>
      </c>
      <c r="C17" s="56">
        <v>0</v>
      </c>
      <c r="D17" s="56">
        <v>0</v>
      </c>
      <c r="E17" s="58">
        <v>0</v>
      </c>
      <c r="F17" s="43">
        <f t="shared" si="1"/>
        <v>0</v>
      </c>
      <c r="G17" s="44" t="str">
        <f t="shared" si="0"/>
        <v>0</v>
      </c>
      <c r="H17" s="45">
        <f t="shared" si="2"/>
        <v>0</v>
      </c>
      <c r="I17" s="46" t="str">
        <f t="shared" si="3"/>
        <v>0</v>
      </c>
    </row>
    <row r="18" spans="1:9" s="11" customFormat="1" ht="12.75">
      <c r="A18" s="40" t="s">
        <v>6</v>
      </c>
      <c r="B18" s="41" t="s">
        <v>184</v>
      </c>
      <c r="C18" s="59">
        <f>+'[1]Balansas ir PN'!D16</f>
        <v>63790588</v>
      </c>
      <c r="D18" s="59">
        <f>+'[1]Balansas ir PN'!E16</f>
        <v>229339445</v>
      </c>
      <c r="E18" s="60">
        <f>+'[1]Balansas ir PN'!F16</f>
        <v>200522165</v>
      </c>
      <c r="F18" s="43">
        <f t="shared" si="1"/>
        <v>165548857</v>
      </c>
      <c r="G18" s="44">
        <f t="shared" si="0"/>
        <v>259.5192522759</v>
      </c>
      <c r="H18" s="45">
        <f t="shared" si="2"/>
        <v>-28817280</v>
      </c>
      <c r="I18" s="46">
        <f t="shared" si="3"/>
        <v>-12.5653395559582</v>
      </c>
    </row>
    <row r="19" spans="1:9" s="11" customFormat="1" ht="12.75">
      <c r="A19" s="40" t="s">
        <v>7</v>
      </c>
      <c r="B19" s="41" t="s">
        <v>185</v>
      </c>
      <c r="C19" s="59">
        <f>+'[1]Balansas ir PN'!D17</f>
        <v>10074007</v>
      </c>
      <c r="D19" s="59">
        <f>+'[1]Balansas ir PN'!E17</f>
        <v>122050</v>
      </c>
      <c r="E19" s="60">
        <f>+'[1]Balansas ir PN'!F17</f>
        <v>19123360</v>
      </c>
      <c r="F19" s="43">
        <f t="shared" si="1"/>
        <v>-9951957</v>
      </c>
      <c r="G19" s="44">
        <f t="shared" si="0"/>
        <v>-98.78846619820692</v>
      </c>
      <c r="H19" s="45">
        <f t="shared" si="2"/>
        <v>19001310</v>
      </c>
      <c r="I19" s="46">
        <f t="shared" si="3"/>
        <v>15568.463744367062</v>
      </c>
    </row>
    <row r="20" spans="1:9" s="11" customFormat="1" ht="13.5" thickBot="1">
      <c r="A20" s="40" t="s">
        <v>8</v>
      </c>
      <c r="B20" s="41" t="s">
        <v>141</v>
      </c>
      <c r="C20" s="59">
        <f>+'[1]Balansas ir PN'!D18</f>
        <v>376633</v>
      </c>
      <c r="D20" s="59">
        <f>+'[1]Balansas ir PN'!E18</f>
        <v>645457</v>
      </c>
      <c r="E20" s="61">
        <f>+'[1]Balansas ir PN'!F18</f>
        <v>696836</v>
      </c>
      <c r="F20" s="49">
        <f t="shared" si="1"/>
        <v>268824</v>
      </c>
      <c r="G20" s="50">
        <f t="shared" si="0"/>
        <v>71.37558312734147</v>
      </c>
      <c r="H20" s="51">
        <f t="shared" si="2"/>
        <v>51379</v>
      </c>
      <c r="I20" s="52">
        <f t="shared" si="3"/>
        <v>7.960096489773911</v>
      </c>
    </row>
    <row r="21" spans="1:9" s="11" customFormat="1" ht="21" customHeight="1" thickBot="1">
      <c r="A21" s="62"/>
      <c r="B21" s="63" t="s">
        <v>186</v>
      </c>
      <c r="C21" s="64">
        <f>SUM(C8,C13)</f>
        <v>204370557</v>
      </c>
      <c r="D21" s="64">
        <f>SUM(D8,D13)</f>
        <v>482073319</v>
      </c>
      <c r="E21" s="65">
        <f>SUM(E8,E13)</f>
        <v>230844091</v>
      </c>
      <c r="F21" s="66">
        <f t="shared" si="1"/>
        <v>277702762</v>
      </c>
      <c r="G21" s="67">
        <f t="shared" si="0"/>
        <v>135.881981277763</v>
      </c>
      <c r="H21" s="66">
        <f t="shared" si="2"/>
        <v>-251229228</v>
      </c>
      <c r="I21" s="68">
        <f>IF(ISERROR(SUM(H21/D21))*100,"0",SUM(H21/D21)*100)</f>
        <v>-52.1143191498636</v>
      </c>
    </row>
    <row r="22" spans="1:9" s="11" customFormat="1" ht="10.5" customHeight="1" thickBot="1">
      <c r="A22" s="69"/>
      <c r="B22" s="70"/>
      <c r="C22" s="71"/>
      <c r="D22" s="71"/>
      <c r="E22" s="71"/>
      <c r="F22" s="71"/>
      <c r="G22" s="72"/>
      <c r="H22" s="71"/>
      <c r="I22" s="72"/>
    </row>
    <row r="23" spans="1:9" s="11" customFormat="1" ht="21.75" customHeight="1" thickBot="1">
      <c r="A23" s="53" t="s">
        <v>13</v>
      </c>
      <c r="B23" s="73" t="s">
        <v>187</v>
      </c>
      <c r="C23" s="55">
        <f>SUM(C24:C27)</f>
        <v>11038047</v>
      </c>
      <c r="D23" s="55">
        <f>SUM(D24:D27)</f>
        <v>15973852</v>
      </c>
      <c r="E23" s="74">
        <f>SUM(E24:E27)</f>
        <v>16445918</v>
      </c>
      <c r="F23" s="29">
        <f t="shared" si="1"/>
        <v>4935805</v>
      </c>
      <c r="G23" s="30">
        <f aca="true" t="shared" si="4" ref="G23:G46">IF(ISERROR(SUM(F23/C23))*100,"0",SUM(F23/C23)*100)</f>
        <v>44.716289031927474</v>
      </c>
      <c r="H23" s="29">
        <f t="shared" si="2"/>
        <v>472066</v>
      </c>
      <c r="I23" s="31">
        <f aca="true" t="shared" si="5" ref="I23:I46">IF(ISERROR(SUM(H23/D23))*100,"0",SUM(H23/D23)*100)</f>
        <v>2.9552421044091304</v>
      </c>
    </row>
    <row r="24" spans="1:9" s="11" customFormat="1" ht="12.75">
      <c r="A24" s="32" t="s">
        <v>5</v>
      </c>
      <c r="B24" s="33" t="s">
        <v>188</v>
      </c>
      <c r="C24" s="75">
        <f>+'[1]Balansas ir PN'!D22</f>
        <v>10180884</v>
      </c>
      <c r="D24" s="76">
        <f>+'[1]Balansas ir PN'!E22</f>
        <v>10180884</v>
      </c>
      <c r="E24" s="77">
        <f>+'[1]Balansas ir PN'!F22</f>
        <v>10180884</v>
      </c>
      <c r="F24" s="36">
        <f t="shared" si="1"/>
        <v>0</v>
      </c>
      <c r="G24" s="37">
        <f t="shared" si="4"/>
        <v>0</v>
      </c>
      <c r="H24" s="38">
        <f t="shared" si="2"/>
        <v>0</v>
      </c>
      <c r="I24" s="39">
        <f t="shared" si="5"/>
        <v>0</v>
      </c>
    </row>
    <row r="25" spans="1:9" s="11" customFormat="1" ht="12.75">
      <c r="A25" s="40" t="s">
        <v>6</v>
      </c>
      <c r="B25" s="41" t="s">
        <v>189</v>
      </c>
      <c r="C25" s="75">
        <v>0</v>
      </c>
      <c r="D25" s="78">
        <v>0</v>
      </c>
      <c r="E25" s="79">
        <v>0</v>
      </c>
      <c r="F25" s="43">
        <f t="shared" si="1"/>
        <v>0</v>
      </c>
      <c r="G25" s="44" t="str">
        <f t="shared" si="4"/>
        <v>0</v>
      </c>
      <c r="H25" s="45">
        <f t="shared" si="2"/>
        <v>0</v>
      </c>
      <c r="I25" s="46" t="str">
        <f t="shared" si="5"/>
        <v>0</v>
      </c>
    </row>
    <row r="26" spans="1:9" s="11" customFormat="1" ht="12.75">
      <c r="A26" s="40" t="s">
        <v>7</v>
      </c>
      <c r="B26" s="41" t="s">
        <v>190</v>
      </c>
      <c r="C26" s="75">
        <f>+'[1]Balansas ir PN'!D24</f>
        <v>201864</v>
      </c>
      <c r="D26" s="78">
        <f>+'[1]Balansas ir PN'!E24</f>
        <v>480879</v>
      </c>
      <c r="E26" s="79">
        <f>+'[1]Balansas ir PN'!F24</f>
        <v>721406</v>
      </c>
      <c r="F26" s="43">
        <f t="shared" si="1"/>
        <v>279015</v>
      </c>
      <c r="G26" s="44">
        <f t="shared" si="4"/>
        <v>138.21929615979076</v>
      </c>
      <c r="H26" s="45">
        <f t="shared" si="2"/>
        <v>240527</v>
      </c>
      <c r="I26" s="46">
        <f t="shared" si="5"/>
        <v>50.01819584552455</v>
      </c>
    </row>
    <row r="27" spans="1:9" s="11" customFormat="1" ht="13.5" thickBot="1">
      <c r="A27" s="47" t="s">
        <v>8</v>
      </c>
      <c r="B27" s="48" t="s">
        <v>191</v>
      </c>
      <c r="C27" s="80">
        <f>+'[1]Balansas ir PN'!D25</f>
        <v>655299</v>
      </c>
      <c r="D27" s="81">
        <f>+'[1]Balansas ir PN'!E25</f>
        <v>5312089</v>
      </c>
      <c r="E27" s="82">
        <f>+'[1]Balansas ir PN'!F25</f>
        <v>5543628</v>
      </c>
      <c r="F27" s="49">
        <f t="shared" si="1"/>
        <v>4656790</v>
      </c>
      <c r="G27" s="50">
        <f t="shared" si="4"/>
        <v>710.6359081884758</v>
      </c>
      <c r="H27" s="51">
        <f t="shared" si="2"/>
        <v>231539</v>
      </c>
      <c r="I27" s="52">
        <f t="shared" si="5"/>
        <v>4.358718387436656</v>
      </c>
    </row>
    <row r="28" spans="1:9" s="11" customFormat="1" ht="14.25" thickBot="1">
      <c r="A28" s="53" t="s">
        <v>14</v>
      </c>
      <c r="B28" s="83" t="s">
        <v>192</v>
      </c>
      <c r="C28" s="84">
        <v>0</v>
      </c>
      <c r="D28" s="85">
        <v>0</v>
      </c>
      <c r="E28" s="86">
        <v>0</v>
      </c>
      <c r="F28" s="29">
        <f t="shared" si="1"/>
        <v>0</v>
      </c>
      <c r="G28" s="30" t="str">
        <f t="shared" si="4"/>
        <v>0</v>
      </c>
      <c r="H28" s="29">
        <f t="shared" si="2"/>
        <v>0</v>
      </c>
      <c r="I28" s="31" t="str">
        <f t="shared" si="5"/>
        <v>0</v>
      </c>
    </row>
    <row r="29" spans="1:9" s="11" customFormat="1" ht="27.75" customHeight="1" thickBot="1">
      <c r="A29" s="53" t="s">
        <v>15</v>
      </c>
      <c r="B29" s="63" t="s">
        <v>193</v>
      </c>
      <c r="C29" s="55">
        <f>SUM(C30,C37)</f>
        <v>193332510</v>
      </c>
      <c r="D29" s="87">
        <f>SUM(D30,D37)</f>
        <v>466099467</v>
      </c>
      <c r="E29" s="88">
        <f>SUM(E30,E37)</f>
        <v>214398173</v>
      </c>
      <c r="F29" s="29">
        <f t="shared" si="1"/>
        <v>272766957</v>
      </c>
      <c r="G29" s="30">
        <f t="shared" si="4"/>
        <v>141.0869579048035</v>
      </c>
      <c r="H29" s="29">
        <f t="shared" si="2"/>
        <v>-251701294</v>
      </c>
      <c r="I29" s="31">
        <f t="shared" si="5"/>
        <v>-54.0016266527934</v>
      </c>
    </row>
    <row r="30" spans="1:9" s="11" customFormat="1" ht="25.5">
      <c r="A30" s="89" t="s">
        <v>5</v>
      </c>
      <c r="B30" s="33" t="s">
        <v>108</v>
      </c>
      <c r="C30" s="36">
        <f>SUM(C31:C36)</f>
        <v>0</v>
      </c>
      <c r="D30" s="36">
        <f>SUM(D31:D36)</f>
        <v>0</v>
      </c>
      <c r="E30" s="90">
        <f>SUM(E31:E36)</f>
        <v>0</v>
      </c>
      <c r="F30" s="36">
        <f t="shared" si="1"/>
        <v>0</v>
      </c>
      <c r="G30" s="37" t="str">
        <f t="shared" si="4"/>
        <v>0</v>
      </c>
      <c r="H30" s="38">
        <f t="shared" si="2"/>
        <v>0</v>
      </c>
      <c r="I30" s="39" t="str">
        <f t="shared" si="5"/>
        <v>0</v>
      </c>
    </row>
    <row r="31" spans="1:9" s="11" customFormat="1" ht="12.75">
      <c r="A31" s="40" t="s">
        <v>10</v>
      </c>
      <c r="B31" s="41" t="s">
        <v>194</v>
      </c>
      <c r="C31" s="91">
        <v>0</v>
      </c>
      <c r="D31" s="91">
        <v>0</v>
      </c>
      <c r="E31" s="60">
        <v>0</v>
      </c>
      <c r="F31" s="43">
        <f t="shared" si="1"/>
        <v>0</v>
      </c>
      <c r="G31" s="44" t="str">
        <f t="shared" si="4"/>
        <v>0</v>
      </c>
      <c r="H31" s="45">
        <f t="shared" si="2"/>
        <v>0</v>
      </c>
      <c r="I31" s="46" t="str">
        <f t="shared" si="5"/>
        <v>0</v>
      </c>
    </row>
    <row r="32" spans="1:9" s="11" customFormat="1" ht="12.75">
      <c r="A32" s="40" t="s">
        <v>11</v>
      </c>
      <c r="B32" s="41" t="s">
        <v>195</v>
      </c>
      <c r="C32" s="91">
        <v>0</v>
      </c>
      <c r="D32" s="91">
        <v>0</v>
      </c>
      <c r="E32" s="90">
        <v>0</v>
      </c>
      <c r="F32" s="43">
        <f t="shared" si="1"/>
        <v>0</v>
      </c>
      <c r="G32" s="44" t="str">
        <f t="shared" si="4"/>
        <v>0</v>
      </c>
      <c r="H32" s="45">
        <f t="shared" si="2"/>
        <v>0</v>
      </c>
      <c r="I32" s="46" t="str">
        <f t="shared" si="5"/>
        <v>0</v>
      </c>
    </row>
    <row r="33" spans="1:9" s="11" customFormat="1" ht="12.75">
      <c r="A33" s="40" t="s">
        <v>12</v>
      </c>
      <c r="B33" s="41" t="s">
        <v>196</v>
      </c>
      <c r="C33" s="91">
        <v>0</v>
      </c>
      <c r="D33" s="91">
        <v>0</v>
      </c>
      <c r="E33" s="90">
        <v>0</v>
      </c>
      <c r="F33" s="43">
        <f t="shared" si="1"/>
        <v>0</v>
      </c>
      <c r="G33" s="44" t="str">
        <f t="shared" si="4"/>
        <v>0</v>
      </c>
      <c r="H33" s="45">
        <f t="shared" si="2"/>
        <v>0</v>
      </c>
      <c r="I33" s="46" t="str">
        <f t="shared" si="5"/>
        <v>0</v>
      </c>
    </row>
    <row r="34" spans="1:9" s="11" customFormat="1" ht="12.75">
      <c r="A34" s="40" t="s">
        <v>16</v>
      </c>
      <c r="B34" s="41" t="s">
        <v>197</v>
      </c>
      <c r="C34" s="91">
        <v>0</v>
      </c>
      <c r="D34" s="91">
        <v>0</v>
      </c>
      <c r="E34" s="90">
        <v>0</v>
      </c>
      <c r="F34" s="43">
        <f t="shared" si="1"/>
        <v>0</v>
      </c>
      <c r="G34" s="44" t="str">
        <f t="shared" si="4"/>
        <v>0</v>
      </c>
      <c r="H34" s="45">
        <f t="shared" si="2"/>
        <v>0</v>
      </c>
      <c r="I34" s="46" t="str">
        <f t="shared" si="5"/>
        <v>0</v>
      </c>
    </row>
    <row r="35" spans="1:9" s="11" customFormat="1" ht="12.75">
      <c r="A35" s="40" t="s">
        <v>17</v>
      </c>
      <c r="B35" s="41" t="s">
        <v>198</v>
      </c>
      <c r="C35" s="91">
        <v>0</v>
      </c>
      <c r="D35" s="91">
        <v>0</v>
      </c>
      <c r="E35" s="90">
        <v>0</v>
      </c>
      <c r="F35" s="43">
        <f t="shared" si="1"/>
        <v>0</v>
      </c>
      <c r="G35" s="44" t="str">
        <f t="shared" si="4"/>
        <v>0</v>
      </c>
      <c r="H35" s="45">
        <f t="shared" si="2"/>
        <v>0</v>
      </c>
      <c r="I35" s="46" t="str">
        <f t="shared" si="5"/>
        <v>0</v>
      </c>
    </row>
    <row r="36" spans="1:9" s="11" customFormat="1" ht="25.5">
      <c r="A36" s="40" t="s">
        <v>18</v>
      </c>
      <c r="B36" s="41" t="s">
        <v>199</v>
      </c>
      <c r="C36" s="91">
        <v>0</v>
      </c>
      <c r="D36" s="91">
        <v>0</v>
      </c>
      <c r="E36" s="90">
        <v>0</v>
      </c>
      <c r="F36" s="43">
        <f t="shared" si="1"/>
        <v>0</v>
      </c>
      <c r="G36" s="44" t="str">
        <f t="shared" si="4"/>
        <v>0</v>
      </c>
      <c r="H36" s="45">
        <f t="shared" si="2"/>
        <v>0</v>
      </c>
      <c r="I36" s="46" t="str">
        <f t="shared" si="5"/>
        <v>0</v>
      </c>
    </row>
    <row r="37" spans="1:9" s="11" customFormat="1" ht="25.5">
      <c r="A37" s="92" t="s">
        <v>6</v>
      </c>
      <c r="B37" s="41" t="s">
        <v>139</v>
      </c>
      <c r="C37" s="93">
        <f>SUM(C38:C45)</f>
        <v>193332510</v>
      </c>
      <c r="D37" s="94">
        <f>SUM(D38:D45)</f>
        <v>466099467</v>
      </c>
      <c r="E37" s="95">
        <f>SUM(E38:E45)</f>
        <v>214398173</v>
      </c>
      <c r="F37" s="43">
        <f t="shared" si="1"/>
        <v>272766957</v>
      </c>
      <c r="G37" s="44">
        <f t="shared" si="4"/>
        <v>141.0869579048035</v>
      </c>
      <c r="H37" s="45">
        <f t="shared" si="2"/>
        <v>-251701294</v>
      </c>
      <c r="I37" s="46">
        <f t="shared" si="5"/>
        <v>-54.0016266527934</v>
      </c>
    </row>
    <row r="38" spans="1:9" s="11" customFormat="1" ht="12.75">
      <c r="A38" s="40" t="s">
        <v>19</v>
      </c>
      <c r="B38" s="41" t="s">
        <v>200</v>
      </c>
      <c r="C38" s="59">
        <f>+'[1]Balansas ir PN'!D36</f>
        <v>1365</v>
      </c>
      <c r="D38" s="59">
        <v>0</v>
      </c>
      <c r="E38" s="60">
        <v>0</v>
      </c>
      <c r="F38" s="43">
        <f t="shared" si="1"/>
        <v>-1365</v>
      </c>
      <c r="G38" s="44">
        <f t="shared" si="4"/>
        <v>-100</v>
      </c>
      <c r="H38" s="45">
        <f t="shared" si="2"/>
        <v>0</v>
      </c>
      <c r="I38" s="46" t="str">
        <f t="shared" si="5"/>
        <v>0</v>
      </c>
    </row>
    <row r="39" spans="1:9" s="11" customFormat="1" ht="12.75">
      <c r="A39" s="40" t="s">
        <v>20</v>
      </c>
      <c r="B39" s="41" t="s">
        <v>194</v>
      </c>
      <c r="C39" s="59">
        <f>+'[1]Balansas ir PN'!D37</f>
        <v>13197802</v>
      </c>
      <c r="D39" s="59">
        <f>+'[1]Balansas ir PN'!E37</f>
        <v>20822844</v>
      </c>
      <c r="E39" s="60">
        <f>+'[1]Balansas ir PN'!F37</f>
        <v>52950317</v>
      </c>
      <c r="F39" s="43">
        <f t="shared" si="1"/>
        <v>7625042</v>
      </c>
      <c r="G39" s="44">
        <f t="shared" si="4"/>
        <v>57.775090124855645</v>
      </c>
      <c r="H39" s="45">
        <f t="shared" si="2"/>
        <v>32127473</v>
      </c>
      <c r="I39" s="46">
        <f t="shared" si="5"/>
        <v>154.28955333863138</v>
      </c>
    </row>
    <row r="40" spans="1:9" s="11" customFormat="1" ht="12.75">
      <c r="A40" s="40" t="s">
        <v>21</v>
      </c>
      <c r="B40" s="41" t="s">
        <v>195</v>
      </c>
      <c r="C40" s="59">
        <f>+'[1]Balansas ir PN'!D38</f>
        <v>166966468</v>
      </c>
      <c r="D40" s="59">
        <f>+'[1]Balansas ir PN'!E38</f>
        <v>431702887</v>
      </c>
      <c r="E40" s="60">
        <f>+'[1]Balansas ir PN'!F38</f>
        <v>123327383</v>
      </c>
      <c r="F40" s="43">
        <f t="shared" si="1"/>
        <v>264736419</v>
      </c>
      <c r="G40" s="44">
        <f t="shared" si="4"/>
        <v>158.55663845030247</v>
      </c>
      <c r="H40" s="45">
        <f t="shared" si="2"/>
        <v>-308375504</v>
      </c>
      <c r="I40" s="46">
        <f t="shared" si="5"/>
        <v>-71.43234694189108</v>
      </c>
    </row>
    <row r="41" spans="1:9" s="11" customFormat="1" ht="12.75">
      <c r="A41" s="40" t="s">
        <v>22</v>
      </c>
      <c r="B41" s="41" t="s">
        <v>196</v>
      </c>
      <c r="C41" s="59">
        <f>+'[1]Balansas ir PN'!D39</f>
        <v>229382</v>
      </c>
      <c r="D41" s="59">
        <f>+'[1]Balansas ir PN'!E39</f>
        <v>263581</v>
      </c>
      <c r="E41" s="60">
        <f>+'[1]Balansas ir PN'!F39</f>
        <v>238674</v>
      </c>
      <c r="F41" s="43">
        <f t="shared" si="1"/>
        <v>34199</v>
      </c>
      <c r="G41" s="44">
        <f t="shared" si="4"/>
        <v>14.909190782188663</v>
      </c>
      <c r="H41" s="45">
        <f t="shared" si="2"/>
        <v>-24907</v>
      </c>
      <c r="I41" s="46">
        <f t="shared" si="5"/>
        <v>-9.449467146721501</v>
      </c>
    </row>
    <row r="42" spans="1:9" s="11" customFormat="1" ht="12.75">
      <c r="A42" s="40" t="s">
        <v>23</v>
      </c>
      <c r="B42" s="41" t="s">
        <v>201</v>
      </c>
      <c r="C42" s="59">
        <f>+'[1]Balansas ir PN'!D40</f>
        <v>142684</v>
      </c>
      <c r="D42" s="59">
        <f>+'[1]Balansas ir PN'!E40</f>
        <v>119263</v>
      </c>
      <c r="E42" s="60">
        <f>+'[1]Balansas ir PN'!F40</f>
        <v>44897</v>
      </c>
      <c r="F42" s="43">
        <f t="shared" si="1"/>
        <v>-23421</v>
      </c>
      <c r="G42" s="44">
        <f t="shared" si="4"/>
        <v>-16.414594488520088</v>
      </c>
      <c r="H42" s="45">
        <f t="shared" si="2"/>
        <v>-74366</v>
      </c>
      <c r="I42" s="46">
        <f t="shared" si="5"/>
        <v>-62.354628007009715</v>
      </c>
    </row>
    <row r="43" spans="1:9" s="11" customFormat="1" ht="12.75">
      <c r="A43" s="40" t="s">
        <v>24</v>
      </c>
      <c r="B43" s="41" t="s">
        <v>202</v>
      </c>
      <c r="C43" s="59">
        <f>+'[1]Balansas ir PN'!D41</f>
        <v>93009</v>
      </c>
      <c r="D43" s="59">
        <f>+'[1]Balansas ir PN'!E41</f>
        <v>217528</v>
      </c>
      <c r="E43" s="60">
        <f>+'[1]Balansas ir PN'!F41</f>
        <v>239608</v>
      </c>
      <c r="F43" s="43">
        <f>+D43-C43</f>
        <v>124519</v>
      </c>
      <c r="G43" s="44">
        <f t="shared" si="4"/>
        <v>133.87844187121675</v>
      </c>
      <c r="H43" s="45">
        <f t="shared" si="2"/>
        <v>22080</v>
      </c>
      <c r="I43" s="46">
        <f t="shared" si="5"/>
        <v>10.150417417527859</v>
      </c>
    </row>
    <row r="44" spans="1:9" s="11" customFormat="1" ht="15" customHeight="1">
      <c r="A44" s="40" t="s">
        <v>25</v>
      </c>
      <c r="B44" s="41" t="s">
        <v>197</v>
      </c>
      <c r="C44" s="59">
        <v>0</v>
      </c>
      <c r="D44" s="59">
        <v>0</v>
      </c>
      <c r="E44" s="60">
        <v>0</v>
      </c>
      <c r="F44" s="43">
        <f t="shared" si="1"/>
        <v>0</v>
      </c>
      <c r="G44" s="44" t="str">
        <f t="shared" si="4"/>
        <v>0</v>
      </c>
      <c r="H44" s="45">
        <f t="shared" si="2"/>
        <v>0</v>
      </c>
      <c r="I44" s="46" t="str">
        <f t="shared" si="5"/>
        <v>0</v>
      </c>
    </row>
    <row r="45" spans="1:9" s="11" customFormat="1" ht="26.25" thickBot="1">
      <c r="A45" s="47" t="s">
        <v>26</v>
      </c>
      <c r="B45" s="48" t="s">
        <v>203</v>
      </c>
      <c r="C45" s="59">
        <f>+'[1]Balansas ir PN'!D43</f>
        <v>12701800</v>
      </c>
      <c r="D45" s="59">
        <f>+'[1]Balansas ir PN'!E43</f>
        <v>12973364</v>
      </c>
      <c r="E45" s="61">
        <f>+'[1]Balansas ir PN'!F43</f>
        <v>37597294</v>
      </c>
      <c r="F45" s="49">
        <f t="shared" si="1"/>
        <v>271564</v>
      </c>
      <c r="G45" s="50">
        <f t="shared" si="4"/>
        <v>2.1379961895164468</v>
      </c>
      <c r="H45" s="51">
        <f t="shared" si="2"/>
        <v>24623930</v>
      </c>
      <c r="I45" s="52">
        <f t="shared" si="5"/>
        <v>189.80373941562112</v>
      </c>
    </row>
    <row r="46" spans="1:9" s="11" customFormat="1" ht="13.5" thickBot="1">
      <c r="A46" s="62"/>
      <c r="B46" s="63" t="s">
        <v>204</v>
      </c>
      <c r="C46" s="64">
        <f>SUM(C23,C28,C29,)</f>
        <v>204370557</v>
      </c>
      <c r="D46" s="64">
        <f>SUM(D23,D28,D29,)</f>
        <v>482073319</v>
      </c>
      <c r="E46" s="65">
        <f>SUM(E23,E28,E29,)</f>
        <v>230844091</v>
      </c>
      <c r="F46" s="66">
        <f>+D46-C46</f>
        <v>277702762</v>
      </c>
      <c r="G46" s="67">
        <f t="shared" si="4"/>
        <v>135.881981277763</v>
      </c>
      <c r="H46" s="66">
        <f t="shared" si="2"/>
        <v>-251229228</v>
      </c>
      <c r="I46" s="68">
        <f t="shared" si="5"/>
        <v>-52.1143191498636</v>
      </c>
    </row>
    <row r="47" spans="1:9" s="11" customFormat="1" ht="12.75">
      <c r="A47" s="96"/>
      <c r="B47" s="97"/>
      <c r="C47" s="98">
        <f aca="true" t="shared" si="6" ref="C47:H47">IF(C46&lt;&gt;C21,"NESUTAMPA!","")</f>
      </c>
      <c r="D47" s="98">
        <f t="shared" si="6"/>
      </c>
      <c r="E47" s="98">
        <f t="shared" si="6"/>
      </c>
      <c r="F47" s="98">
        <f t="shared" si="6"/>
      </c>
      <c r="G47" s="98">
        <f t="shared" si="6"/>
      </c>
      <c r="H47" s="98">
        <f t="shared" si="6"/>
      </c>
      <c r="I47" s="99"/>
    </row>
    <row r="48" spans="1:9" s="11" customFormat="1" ht="12.75">
      <c r="A48" s="96"/>
      <c r="B48" s="97"/>
      <c r="C48" s="98"/>
      <c r="D48" s="98"/>
      <c r="F48" s="100"/>
      <c r="G48" s="100"/>
      <c r="H48" s="100"/>
      <c r="I48" s="99"/>
    </row>
    <row r="49" spans="1:8" ht="15">
      <c r="A49" s="1"/>
      <c r="B49" s="2"/>
      <c r="C49" s="3"/>
      <c r="D49" s="3"/>
      <c r="F49" s="5"/>
      <c r="G49" s="5"/>
      <c r="H49" s="5"/>
    </row>
    <row r="50" spans="1:8" ht="15">
      <c r="A50" s="1"/>
      <c r="B50" s="2"/>
      <c r="C50" s="3"/>
      <c r="D50" s="3"/>
      <c r="F50" s="5"/>
      <c r="G50" s="5"/>
      <c r="H50" s="5"/>
    </row>
    <row r="51" spans="1:8" ht="15">
      <c r="A51" s="1"/>
      <c r="B51" s="2"/>
      <c r="C51" s="3"/>
      <c r="D51" s="3"/>
      <c r="F51" s="5"/>
      <c r="G51" s="5"/>
      <c r="H51" s="5"/>
    </row>
    <row r="52" spans="1:8" ht="15">
      <c r="A52" s="1"/>
      <c r="B52" s="2"/>
      <c r="C52" s="3"/>
      <c r="D52" s="3"/>
      <c r="F52" s="5"/>
      <c r="G52" s="5"/>
      <c r="H52" s="5"/>
    </row>
    <row r="53" spans="1:8" ht="15">
      <c r="A53" s="1"/>
      <c r="B53" s="2"/>
      <c r="C53" s="3"/>
      <c r="D53" s="3"/>
      <c r="F53" s="5"/>
      <c r="G53" s="5"/>
      <c r="H53" s="5"/>
    </row>
    <row r="54" spans="1:8" ht="15">
      <c r="A54" s="1"/>
      <c r="B54" s="2"/>
      <c r="C54" s="3"/>
      <c r="D54" s="3"/>
      <c r="F54" s="5"/>
      <c r="G54" s="5"/>
      <c r="H54" s="5"/>
    </row>
    <row r="55" spans="1:8" ht="15">
      <c r="A55" s="1"/>
      <c r="B55" s="2"/>
      <c r="C55" s="3"/>
      <c r="D55" s="3"/>
      <c r="F55" s="5"/>
      <c r="G55" s="5"/>
      <c r="H55" s="5"/>
    </row>
    <row r="56" spans="1:8" ht="15">
      <c r="A56" s="1"/>
      <c r="B56" s="2"/>
      <c r="C56" s="3"/>
      <c r="D56" s="3"/>
      <c r="F56" s="5"/>
      <c r="G56" s="5"/>
      <c r="H56" s="5"/>
    </row>
    <row r="57" spans="1:8" ht="15">
      <c r="A57" s="1"/>
      <c r="B57" s="2"/>
      <c r="C57" s="3"/>
      <c r="D57" s="3"/>
      <c r="F57" s="5"/>
      <c r="G57" s="5"/>
      <c r="H57" s="5"/>
    </row>
    <row r="58" spans="1:8" ht="15">
      <c r="A58" s="1"/>
      <c r="B58" s="2"/>
      <c r="C58" s="3"/>
      <c r="D58" s="3"/>
      <c r="F58" s="5"/>
      <c r="G58" s="5"/>
      <c r="H58" s="5"/>
    </row>
    <row r="59" spans="1:8" ht="15">
      <c r="A59" s="1"/>
      <c r="B59" s="2"/>
      <c r="C59" s="3"/>
      <c r="D59" s="3"/>
      <c r="F59" s="5"/>
      <c r="G59" s="5"/>
      <c r="H59" s="5"/>
    </row>
  </sheetData>
  <mergeCells count="9">
    <mergeCell ref="A2:I2"/>
    <mergeCell ref="F5:G5"/>
    <mergeCell ref="H5:I5"/>
    <mergeCell ref="A5:A6"/>
    <mergeCell ref="B5:B6"/>
    <mergeCell ref="C5:C6"/>
    <mergeCell ref="D5:D6"/>
    <mergeCell ref="E5:E6"/>
    <mergeCell ref="A3:I3"/>
  </mergeCells>
  <printOptions/>
  <pageMargins left="0.7480314960629921" right="0.15748031496062992" top="0.5905511811023623" bottom="0.3937007874015748" header="0.3937007874015748" footer="0.5118110236220472"/>
  <pageSetup fitToHeight="22" fitToWidth="1" horizontalDpi="300" verticalDpi="300" orientation="portrait" paperSize="9" scale="79" r:id="rId1"/>
  <rowBreaks count="1" manualBreakCount="1">
    <brk id="46" max="6" man="1"/>
  </rowBreaks>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tabSelected="1" zoomScaleSheetLayoutView="65" workbookViewId="0" topLeftCell="A28">
      <selection activeCell="F44" sqref="F44"/>
    </sheetView>
  </sheetViews>
  <sheetFormatPr defaultColWidth="9.140625" defaultRowHeight="12.75"/>
  <cols>
    <col min="1" max="1" width="8.140625" style="8" customWidth="1"/>
    <col min="2" max="2" width="30.7109375" style="101" customWidth="1"/>
    <col min="3" max="3" width="11.8515625" style="102" customWidth="1"/>
    <col min="4" max="4" width="12.00390625" style="102" customWidth="1"/>
    <col min="5" max="5" width="10.8515625" style="4" customWidth="1"/>
    <col min="6" max="6" width="11.57421875" style="10" customWidth="1"/>
    <col min="7" max="7" width="11.140625" style="10" customWidth="1"/>
    <col min="8" max="8" width="10.8515625" style="10" customWidth="1"/>
    <col min="9" max="16384" width="9.140625" style="4" customWidth="1"/>
  </cols>
  <sheetData>
    <row r="1" spans="1:8" ht="15">
      <c r="A1" s="1"/>
      <c r="B1" s="2"/>
      <c r="C1" s="3"/>
      <c r="D1" s="3"/>
      <c r="F1" s="5"/>
      <c r="G1" s="5"/>
      <c r="H1" s="6" t="s">
        <v>170</v>
      </c>
    </row>
    <row r="2" spans="1:8" ht="15">
      <c r="A2" s="382" t="str">
        <f>+'[1]Balansas ir PN'!A1:F1</f>
        <v>AB "KAUNO TIEKIMAS"</v>
      </c>
      <c r="B2" s="382"/>
      <c r="C2" s="382"/>
      <c r="D2" s="382"/>
      <c r="E2" s="382"/>
      <c r="F2" s="382"/>
      <c r="G2" s="382"/>
      <c r="H2" s="382"/>
    </row>
    <row r="3" spans="1:8" s="7" customFormat="1" ht="18" customHeight="1">
      <c r="A3" s="394" t="s">
        <v>171</v>
      </c>
      <c r="B3" s="394"/>
      <c r="C3" s="394"/>
      <c r="D3" s="394"/>
      <c r="E3" s="394"/>
      <c r="F3" s="394"/>
      <c r="G3" s="394"/>
      <c r="H3" s="394"/>
    </row>
    <row r="4" spans="2:4" ht="15.75" thickBot="1">
      <c r="B4" s="9"/>
      <c r="C4" s="9"/>
      <c r="D4" s="9"/>
    </row>
    <row r="5" spans="1:8" s="11" customFormat="1" ht="17.25" customHeight="1">
      <c r="A5" s="386" t="s">
        <v>84</v>
      </c>
      <c r="B5" s="388" t="s">
        <v>172</v>
      </c>
      <c r="C5" s="390" t="s">
        <v>0</v>
      </c>
      <c r="D5" s="390" t="s">
        <v>1</v>
      </c>
      <c r="E5" s="392" t="s">
        <v>2</v>
      </c>
      <c r="F5" s="395" t="s">
        <v>173</v>
      </c>
      <c r="G5" s="396"/>
      <c r="H5" s="374"/>
    </row>
    <row r="6" spans="1:8" s="15" customFormat="1" ht="15.75" customHeight="1" thickBot="1">
      <c r="A6" s="387"/>
      <c r="B6" s="389"/>
      <c r="C6" s="391"/>
      <c r="D6" s="391"/>
      <c r="E6" s="393"/>
      <c r="F6" s="12" t="s">
        <v>0</v>
      </c>
      <c r="G6" s="13" t="s">
        <v>1</v>
      </c>
      <c r="H6" s="103" t="s">
        <v>2</v>
      </c>
    </row>
    <row r="7" spans="1:8" s="23" customFormat="1" ht="14.25" customHeight="1" thickBot="1">
      <c r="A7" s="104">
        <v>1</v>
      </c>
      <c r="B7" s="105">
        <v>2</v>
      </c>
      <c r="C7" s="18">
        <v>3</v>
      </c>
      <c r="D7" s="18">
        <v>4</v>
      </c>
      <c r="E7" s="18">
        <v>5</v>
      </c>
      <c r="F7" s="19">
        <v>6</v>
      </c>
      <c r="G7" s="20">
        <v>7</v>
      </c>
      <c r="H7" s="22">
        <v>8</v>
      </c>
    </row>
    <row r="8" spans="1:8" s="11" customFormat="1" ht="18" customHeight="1" thickBot="1">
      <c r="A8" s="24" t="s">
        <v>4</v>
      </c>
      <c r="B8" s="25" t="s">
        <v>174</v>
      </c>
      <c r="C8" s="26">
        <f>SUM(C9:C12)</f>
        <v>2218349</v>
      </c>
      <c r="D8" s="27">
        <f>SUM(D9:D12)</f>
        <v>19225971</v>
      </c>
      <c r="E8" s="28">
        <f>SUM(E9:E12)</f>
        <v>10011932</v>
      </c>
      <c r="F8" s="106">
        <f>+(C8/$C$21)*100</f>
        <v>1.0854543005429105</v>
      </c>
      <c r="G8" s="30">
        <f aca="true" t="shared" si="0" ref="G8:G20">+(D8/$D$21)*100</f>
        <v>3.9881840048484407</v>
      </c>
      <c r="H8" s="107">
        <f aca="true" t="shared" si="1" ref="H8:H20">+(E8/$E$21)*100</f>
        <v>4.337096936997187</v>
      </c>
    </row>
    <row r="9" spans="1:8" s="11" customFormat="1" ht="12.75">
      <c r="A9" s="32" t="s">
        <v>5</v>
      </c>
      <c r="B9" s="33" t="s">
        <v>175</v>
      </c>
      <c r="C9" s="34">
        <f>+'[1]Balansas ir PN'!D7</f>
        <v>2148</v>
      </c>
      <c r="D9" s="34">
        <f>+'[1]Balansas ir PN'!E7</f>
        <v>4375</v>
      </c>
      <c r="E9" s="35">
        <f>+'[1]Balansas ir PN'!F7</f>
        <v>2270</v>
      </c>
      <c r="F9" s="108">
        <f>+(C9/$C$21)*100</f>
        <v>0.0010510320231695606</v>
      </c>
      <c r="G9" s="37">
        <f t="shared" si="0"/>
        <v>0.0009075382991689694</v>
      </c>
      <c r="H9" s="109">
        <f t="shared" si="1"/>
        <v>0.0009833476742534424</v>
      </c>
    </row>
    <row r="10" spans="1:8" s="11" customFormat="1" ht="12.75">
      <c r="A10" s="40" t="s">
        <v>6</v>
      </c>
      <c r="B10" s="41" t="s">
        <v>176</v>
      </c>
      <c r="C10" s="34">
        <f>+'[1]Balansas ir PN'!D8</f>
        <v>2216201</v>
      </c>
      <c r="D10" s="34">
        <f>+'[1]Balansas ir PN'!E8</f>
        <v>1663942</v>
      </c>
      <c r="E10" s="42">
        <f>+'[1]Balansas ir PN'!F8</f>
        <v>1649203</v>
      </c>
      <c r="F10" s="110">
        <f>+(C10/$C$21)*100</f>
        <v>1.084403268519741</v>
      </c>
      <c r="G10" s="44">
        <f t="shared" si="0"/>
        <v>0.34516367830761446</v>
      </c>
      <c r="H10" s="111">
        <f t="shared" si="1"/>
        <v>0.7144228785999118</v>
      </c>
    </row>
    <row r="11" spans="1:8" s="11" customFormat="1" ht="12.75">
      <c r="A11" s="40" t="s">
        <v>7</v>
      </c>
      <c r="B11" s="41" t="s">
        <v>177</v>
      </c>
      <c r="C11" s="34">
        <f>+'[1]Balansas ir PN'!D9</f>
        <v>0</v>
      </c>
      <c r="D11" s="34">
        <f>+'[1]Balansas ir PN'!E9</f>
        <v>17557654</v>
      </c>
      <c r="E11" s="42">
        <f>+'[1]Balansas ir PN'!F9</f>
        <v>8360459</v>
      </c>
      <c r="F11" s="110">
        <v>0</v>
      </c>
      <c r="G11" s="44">
        <f t="shared" si="0"/>
        <v>3.6421127882416573</v>
      </c>
      <c r="H11" s="111">
        <f t="shared" si="1"/>
        <v>3.6216907107230223</v>
      </c>
    </row>
    <row r="12" spans="1:8" s="11" customFormat="1" ht="13.5" thickBot="1">
      <c r="A12" s="47" t="s">
        <v>8</v>
      </c>
      <c r="B12" s="48" t="s">
        <v>178</v>
      </c>
      <c r="C12" s="34">
        <v>0</v>
      </c>
      <c r="D12" s="34">
        <v>0</v>
      </c>
      <c r="E12" s="42">
        <v>0</v>
      </c>
      <c r="F12" s="112">
        <v>0</v>
      </c>
      <c r="G12" s="50">
        <v>0</v>
      </c>
      <c r="H12" s="113">
        <v>0</v>
      </c>
    </row>
    <row r="13" spans="1:8" s="11" customFormat="1" ht="18" customHeight="1" thickBot="1">
      <c r="A13" s="53" t="s">
        <v>9</v>
      </c>
      <c r="B13" s="25" t="s">
        <v>179</v>
      </c>
      <c r="C13" s="55">
        <f>+C14+C18+C19+C20</f>
        <v>202152208</v>
      </c>
      <c r="D13" s="55">
        <f>+D14+D18+D19+D20</f>
        <v>462847348</v>
      </c>
      <c r="E13" s="88">
        <f>+E14+E18+E19+E20</f>
        <v>220832159</v>
      </c>
      <c r="F13" s="106">
        <f aca="true" t="shared" si="2" ref="F11:F20">+(C13/$C$21)*100</f>
        <v>98.9145456994571</v>
      </c>
      <c r="G13" s="30">
        <f t="shared" si="0"/>
        <v>96.01181599515157</v>
      </c>
      <c r="H13" s="107">
        <f t="shared" si="1"/>
        <v>95.66290306300282</v>
      </c>
    </row>
    <row r="14" spans="1:8" s="11" customFormat="1" ht="25.5">
      <c r="A14" s="32" t="s">
        <v>5</v>
      </c>
      <c r="B14" s="33" t="s">
        <v>180</v>
      </c>
      <c r="C14" s="56">
        <f>SUM(C15:C17)</f>
        <v>127910980</v>
      </c>
      <c r="D14" s="56">
        <f>SUM(D15:D17)</f>
        <v>232740396</v>
      </c>
      <c r="E14" s="57">
        <f>SUM(E15:E17)</f>
        <v>489798</v>
      </c>
      <c r="F14" s="108">
        <f t="shared" si="2"/>
        <v>62.587772856145804</v>
      </c>
      <c r="G14" s="37">
        <f t="shared" si="0"/>
        <v>48.27904528771484</v>
      </c>
      <c r="H14" s="109">
        <f t="shared" si="1"/>
        <v>0.21217697099294605</v>
      </c>
    </row>
    <row r="15" spans="1:8" s="11" customFormat="1" ht="12.75">
      <c r="A15" s="40" t="s">
        <v>10</v>
      </c>
      <c r="B15" s="41" t="s">
        <v>181</v>
      </c>
      <c r="C15" s="56">
        <f>+'[1]Balansas ir PN'!D13</f>
        <v>11658501</v>
      </c>
      <c r="D15" s="56">
        <f>+'[1]Balansas ir PN'!E13</f>
        <v>3640943</v>
      </c>
      <c r="E15" s="58">
        <f>+'[1]Balansas ir PN'!F13</f>
        <v>467567</v>
      </c>
      <c r="F15" s="110">
        <f t="shared" si="2"/>
        <v>5.704589335732935</v>
      </c>
      <c r="G15" s="44">
        <f t="shared" si="0"/>
        <v>0.7552674783065519</v>
      </c>
      <c r="H15" s="111">
        <f t="shared" si="1"/>
        <v>0.20254666167738294</v>
      </c>
    </row>
    <row r="16" spans="1:8" s="11" customFormat="1" ht="12.75">
      <c r="A16" s="40" t="s">
        <v>11</v>
      </c>
      <c r="B16" s="41" t="s">
        <v>182</v>
      </c>
      <c r="C16" s="56">
        <f>+'[1]Balansas ir PN'!D14</f>
        <v>116252479</v>
      </c>
      <c r="D16" s="56">
        <f>+'[1]Balansas ir PN'!E14</f>
        <v>229099453</v>
      </c>
      <c r="E16" s="58">
        <f>+'[1]Balansas ir PN'!F14</f>
        <v>22231</v>
      </c>
      <c r="F16" s="110">
        <f t="shared" si="2"/>
        <v>56.88318352041287</v>
      </c>
      <c r="G16" s="44">
        <f t="shared" si="0"/>
        <v>47.52377780940828</v>
      </c>
      <c r="H16" s="111">
        <f t="shared" si="1"/>
        <v>0.009630309315563117</v>
      </c>
    </row>
    <row r="17" spans="1:8" s="11" customFormat="1" ht="12.75">
      <c r="A17" s="40" t="s">
        <v>12</v>
      </c>
      <c r="B17" s="41" t="s">
        <v>183</v>
      </c>
      <c r="C17" s="56">
        <v>0</v>
      </c>
      <c r="D17" s="56">
        <v>0</v>
      </c>
      <c r="E17" s="58">
        <v>0</v>
      </c>
      <c r="F17" s="110">
        <f t="shared" si="2"/>
        <v>0</v>
      </c>
      <c r="G17" s="44">
        <f t="shared" si="0"/>
        <v>0</v>
      </c>
      <c r="H17" s="111">
        <f t="shared" si="1"/>
        <v>0</v>
      </c>
    </row>
    <row r="18" spans="1:8" s="11" customFormat="1" ht="12.75">
      <c r="A18" s="40" t="s">
        <v>6</v>
      </c>
      <c r="B18" s="41" t="s">
        <v>184</v>
      </c>
      <c r="C18" s="59">
        <f>+'[1]Balansas ir PN'!D16</f>
        <v>63790588</v>
      </c>
      <c r="D18" s="59">
        <f>+'[1]Balansas ir PN'!E16</f>
        <v>229339445</v>
      </c>
      <c r="E18" s="60">
        <f>+'[1]Balansas ir PN'!F16</f>
        <v>200522165</v>
      </c>
      <c r="F18" s="110">
        <f t="shared" si="2"/>
        <v>31.213198680081888</v>
      </c>
      <c r="G18" s="44">
        <f t="shared" si="0"/>
        <v>47.57356110803552</v>
      </c>
      <c r="H18" s="111">
        <f t="shared" si="1"/>
        <v>86.86475973084362</v>
      </c>
    </row>
    <row r="19" spans="1:8" s="11" customFormat="1" ht="12.75">
      <c r="A19" s="40" t="s">
        <v>7</v>
      </c>
      <c r="B19" s="41" t="s">
        <v>185</v>
      </c>
      <c r="C19" s="59">
        <f>+'[1]Balansas ir PN'!D17</f>
        <v>10074007</v>
      </c>
      <c r="D19" s="59">
        <f>+'[1]Balansas ir PN'!E17</f>
        <v>122050</v>
      </c>
      <c r="E19" s="60">
        <f>+'[1]Balansas ir PN'!F17</f>
        <v>19123360</v>
      </c>
      <c r="F19" s="110">
        <f t="shared" si="2"/>
        <v>4.92928489694335</v>
      </c>
      <c r="G19" s="44">
        <f t="shared" si="0"/>
        <v>0.02531772558024519</v>
      </c>
      <c r="H19" s="111">
        <f t="shared" si="1"/>
        <v>8.284102017582075</v>
      </c>
    </row>
    <row r="20" spans="1:8" s="11" customFormat="1" ht="13.5" thickBot="1">
      <c r="A20" s="40" t="s">
        <v>8</v>
      </c>
      <c r="B20" s="41" t="s">
        <v>141</v>
      </c>
      <c r="C20" s="59">
        <f>+'[1]Balansas ir PN'!D18</f>
        <v>376633</v>
      </c>
      <c r="D20" s="59">
        <f>+'[1]Balansas ir PN'!E18</f>
        <v>645457</v>
      </c>
      <c r="E20" s="61">
        <f>+'[1]Balansas ir PN'!F18</f>
        <v>696836</v>
      </c>
      <c r="F20" s="112">
        <f t="shared" si="2"/>
        <v>0.18428926628604334</v>
      </c>
      <c r="G20" s="50">
        <f t="shared" si="0"/>
        <v>0.13389187382096124</v>
      </c>
      <c r="H20" s="113">
        <f t="shared" si="1"/>
        <v>0.3018643435841726</v>
      </c>
    </row>
    <row r="21" spans="1:8" s="11" customFormat="1" ht="21" customHeight="1" thickBot="1">
      <c r="A21" s="62"/>
      <c r="B21" s="63" t="s">
        <v>186</v>
      </c>
      <c r="C21" s="64">
        <f>SUM(C8,C13)</f>
        <v>204370557</v>
      </c>
      <c r="D21" s="64">
        <f>SUM(D8,D13)</f>
        <v>482073319</v>
      </c>
      <c r="E21" s="65">
        <f>SUM(E8,E13)</f>
        <v>230844091</v>
      </c>
      <c r="F21" s="67">
        <f>+F8+F13</f>
        <v>100</v>
      </c>
      <c r="G21" s="67">
        <f>+G8+G13</f>
        <v>100</v>
      </c>
      <c r="H21" s="114">
        <f>+H8+H13</f>
        <v>100</v>
      </c>
    </row>
    <row r="22" spans="1:8" s="11" customFormat="1" ht="10.5" customHeight="1" thickBot="1">
      <c r="A22" s="69"/>
      <c r="B22" s="70"/>
      <c r="C22" s="71"/>
      <c r="D22" s="71"/>
      <c r="E22" s="71"/>
      <c r="F22" s="71"/>
      <c r="G22" s="72"/>
      <c r="H22" s="115"/>
    </row>
    <row r="23" spans="1:8" s="11" customFormat="1" ht="21.75" customHeight="1" thickBot="1">
      <c r="A23" s="53" t="s">
        <v>13</v>
      </c>
      <c r="B23" s="73" t="s">
        <v>187</v>
      </c>
      <c r="C23" s="55">
        <f>SUM(C24:C27)</f>
        <v>11038047</v>
      </c>
      <c r="D23" s="55">
        <f>SUM(D24:D27)</f>
        <v>15973852</v>
      </c>
      <c r="E23" s="74">
        <f>SUM(E24:E27)</f>
        <v>16445918</v>
      </c>
      <c r="F23" s="106">
        <f aca="true" t="shared" si="3" ref="F23:F45">+(C23/$C$46)*100</f>
        <v>5.400996680749859</v>
      </c>
      <c r="G23" s="30">
        <f aca="true" t="shared" si="4" ref="G23:G45">+(D23/$D$46)*100</f>
        <v>3.3135731372015633</v>
      </c>
      <c r="H23" s="31">
        <f aca="true" t="shared" si="5" ref="H23:H37">+(E23/$E$46)*100</f>
        <v>7.124253399234724</v>
      </c>
    </row>
    <row r="24" spans="1:8" s="11" customFormat="1" ht="12.75">
      <c r="A24" s="32" t="s">
        <v>5</v>
      </c>
      <c r="B24" s="33" t="s">
        <v>188</v>
      </c>
      <c r="C24" s="75">
        <f>+'[1]Balansas ir PN'!D22</f>
        <v>10180884</v>
      </c>
      <c r="D24" s="76">
        <f>+'[1]Balansas ir PN'!E22</f>
        <v>10180884</v>
      </c>
      <c r="E24" s="77">
        <f>+'[1]Balansas ir PN'!F22</f>
        <v>10180884</v>
      </c>
      <c r="F24" s="108">
        <f t="shared" si="3"/>
        <v>4.981580590397862</v>
      </c>
      <c r="G24" s="37">
        <f t="shared" si="4"/>
        <v>2.1118953484335026</v>
      </c>
      <c r="H24" s="39">
        <f t="shared" si="5"/>
        <v>4.410285728301358</v>
      </c>
    </row>
    <row r="25" spans="1:8" s="11" customFormat="1" ht="12.75">
      <c r="A25" s="40" t="s">
        <v>6</v>
      </c>
      <c r="B25" s="41" t="s">
        <v>189</v>
      </c>
      <c r="C25" s="75">
        <v>0</v>
      </c>
      <c r="D25" s="78">
        <v>0</v>
      </c>
      <c r="E25" s="79">
        <v>0</v>
      </c>
      <c r="F25" s="110">
        <v>0</v>
      </c>
      <c r="G25" s="44">
        <v>0</v>
      </c>
      <c r="H25" s="46">
        <v>0</v>
      </c>
    </row>
    <row r="26" spans="1:8" s="11" customFormat="1" ht="12.75">
      <c r="A26" s="40" t="s">
        <v>7</v>
      </c>
      <c r="B26" s="41" t="s">
        <v>190</v>
      </c>
      <c r="C26" s="75">
        <f>+'[1]Balansas ir PN'!D24</f>
        <v>201864</v>
      </c>
      <c r="D26" s="78">
        <f>+'[1]Balansas ir PN'!E24</f>
        <v>480879</v>
      </c>
      <c r="E26" s="79">
        <f>+'[1]Balansas ir PN'!F24</f>
        <v>721406</v>
      </c>
      <c r="F26" s="110">
        <f t="shared" si="3"/>
        <v>0.0987735234288176</v>
      </c>
      <c r="G26" s="44">
        <f t="shared" si="4"/>
        <v>0.0997522536608171</v>
      </c>
      <c r="H26" s="46">
        <f t="shared" si="5"/>
        <v>0.312507890877744</v>
      </c>
    </row>
    <row r="27" spans="1:8" s="11" customFormat="1" ht="13.5" thickBot="1">
      <c r="A27" s="47" t="s">
        <v>8</v>
      </c>
      <c r="B27" s="48" t="s">
        <v>191</v>
      </c>
      <c r="C27" s="80">
        <f>+'[1]Balansas ir PN'!D25</f>
        <v>655299</v>
      </c>
      <c r="D27" s="81">
        <f>+'[1]Balansas ir PN'!E25</f>
        <v>5312089</v>
      </c>
      <c r="E27" s="82">
        <f>+'[1]Balansas ir PN'!F25</f>
        <v>5543628</v>
      </c>
      <c r="F27" s="112">
        <f t="shared" si="3"/>
        <v>0.32064256692317966</v>
      </c>
      <c r="G27" s="50">
        <f t="shared" si="4"/>
        <v>1.1019255351072437</v>
      </c>
      <c r="H27" s="52">
        <f t="shared" si="5"/>
        <v>2.401459780055622</v>
      </c>
    </row>
    <row r="28" spans="1:8" s="11" customFormat="1" ht="14.25" thickBot="1">
      <c r="A28" s="53" t="s">
        <v>14</v>
      </c>
      <c r="B28" s="83" t="s">
        <v>192</v>
      </c>
      <c r="C28" s="84">
        <v>0</v>
      </c>
      <c r="D28" s="85">
        <v>0</v>
      </c>
      <c r="E28" s="86">
        <v>0</v>
      </c>
      <c r="F28" s="116">
        <v>0</v>
      </c>
      <c r="G28" s="30">
        <v>0</v>
      </c>
      <c r="H28" s="31">
        <v>0</v>
      </c>
    </row>
    <row r="29" spans="1:8" s="11" customFormat="1" ht="27.75" customHeight="1" thickBot="1">
      <c r="A29" s="53" t="s">
        <v>15</v>
      </c>
      <c r="B29" s="63" t="s">
        <v>193</v>
      </c>
      <c r="C29" s="55">
        <f>SUM(C30,C37)</f>
        <v>193332510</v>
      </c>
      <c r="D29" s="55">
        <f>SUM(D30,D37)</f>
        <v>466099467</v>
      </c>
      <c r="E29" s="88">
        <f>SUM(E30,E37)</f>
        <v>214398173</v>
      </c>
      <c r="F29" s="106">
        <f t="shared" si="3"/>
        <v>94.59900331925014</v>
      </c>
      <c r="G29" s="30">
        <f t="shared" si="4"/>
        <v>96.68642686279844</v>
      </c>
      <c r="H29" s="31">
        <f t="shared" si="5"/>
        <v>92.87574660076527</v>
      </c>
    </row>
    <row r="30" spans="1:8" s="11" customFormat="1" ht="25.5">
      <c r="A30" s="89" t="s">
        <v>5</v>
      </c>
      <c r="B30" s="33" t="s">
        <v>108</v>
      </c>
      <c r="C30" s="36">
        <f>SUM(C31:C36)</f>
        <v>0</v>
      </c>
      <c r="D30" s="36">
        <f>SUM(D31:D36)</f>
        <v>0</v>
      </c>
      <c r="E30" s="90">
        <f>SUM(E31:E36)</f>
        <v>0</v>
      </c>
      <c r="F30" s="108">
        <f t="shared" si="3"/>
        <v>0</v>
      </c>
      <c r="G30" s="37">
        <f t="shared" si="4"/>
        <v>0</v>
      </c>
      <c r="H30" s="39">
        <f t="shared" si="5"/>
        <v>0</v>
      </c>
    </row>
    <row r="31" spans="1:8" s="11" customFormat="1" ht="12.75">
      <c r="A31" s="40" t="s">
        <v>10</v>
      </c>
      <c r="B31" s="41" t="s">
        <v>194</v>
      </c>
      <c r="C31" s="91">
        <v>0</v>
      </c>
      <c r="D31" s="91">
        <v>0</v>
      </c>
      <c r="E31" s="60">
        <v>0</v>
      </c>
      <c r="F31" s="110">
        <v>0</v>
      </c>
      <c r="G31" s="44">
        <v>0</v>
      </c>
      <c r="H31" s="46">
        <v>0</v>
      </c>
    </row>
    <row r="32" spans="1:8" s="11" customFormat="1" ht="12.75">
      <c r="A32" s="40" t="s">
        <v>11</v>
      </c>
      <c r="B32" s="41" t="s">
        <v>195</v>
      </c>
      <c r="C32" s="91">
        <v>0</v>
      </c>
      <c r="D32" s="91">
        <v>0</v>
      </c>
      <c r="E32" s="90">
        <v>0</v>
      </c>
      <c r="F32" s="110">
        <v>0</v>
      </c>
      <c r="G32" s="44">
        <v>0</v>
      </c>
      <c r="H32" s="46">
        <v>0</v>
      </c>
    </row>
    <row r="33" spans="1:8" s="11" customFormat="1" ht="12.75">
      <c r="A33" s="40" t="s">
        <v>12</v>
      </c>
      <c r="B33" s="41" t="s">
        <v>196</v>
      </c>
      <c r="C33" s="91">
        <v>0</v>
      </c>
      <c r="D33" s="91">
        <v>0</v>
      </c>
      <c r="E33" s="90">
        <v>0</v>
      </c>
      <c r="F33" s="110">
        <v>0</v>
      </c>
      <c r="G33" s="44">
        <v>0</v>
      </c>
      <c r="H33" s="46">
        <v>0</v>
      </c>
    </row>
    <row r="34" spans="1:8" s="11" customFormat="1" ht="12.75">
      <c r="A34" s="40" t="s">
        <v>16</v>
      </c>
      <c r="B34" s="41" t="s">
        <v>197</v>
      </c>
      <c r="C34" s="91">
        <v>0</v>
      </c>
      <c r="D34" s="91">
        <v>0</v>
      </c>
      <c r="E34" s="90">
        <v>0</v>
      </c>
      <c r="F34" s="110">
        <v>0</v>
      </c>
      <c r="G34" s="44">
        <v>0</v>
      </c>
      <c r="H34" s="46">
        <v>0</v>
      </c>
    </row>
    <row r="35" spans="1:8" s="11" customFormat="1" ht="12.75">
      <c r="A35" s="40" t="s">
        <v>17</v>
      </c>
      <c r="B35" s="41" t="s">
        <v>198</v>
      </c>
      <c r="C35" s="91">
        <v>0</v>
      </c>
      <c r="D35" s="91">
        <v>0</v>
      </c>
      <c r="E35" s="90">
        <v>0</v>
      </c>
      <c r="F35" s="110">
        <v>0</v>
      </c>
      <c r="G35" s="44">
        <v>0</v>
      </c>
      <c r="H35" s="46">
        <v>0</v>
      </c>
    </row>
    <row r="36" spans="1:8" s="11" customFormat="1" ht="25.5">
      <c r="A36" s="40" t="s">
        <v>18</v>
      </c>
      <c r="B36" s="41" t="s">
        <v>199</v>
      </c>
      <c r="C36" s="91">
        <v>0</v>
      </c>
      <c r="D36" s="91">
        <v>0</v>
      </c>
      <c r="E36" s="90">
        <v>0</v>
      </c>
      <c r="F36" s="110">
        <v>0</v>
      </c>
      <c r="G36" s="44">
        <v>0</v>
      </c>
      <c r="H36" s="46">
        <v>0</v>
      </c>
    </row>
    <row r="37" spans="1:8" s="11" customFormat="1" ht="25.5">
      <c r="A37" s="92" t="s">
        <v>6</v>
      </c>
      <c r="B37" s="41" t="s">
        <v>139</v>
      </c>
      <c r="C37" s="93">
        <f>SUM(C38:C45)</f>
        <v>193332510</v>
      </c>
      <c r="D37" s="94">
        <f>SUM(D38:D45)</f>
        <v>466099467</v>
      </c>
      <c r="E37" s="95">
        <f>SUM(E38:E45)</f>
        <v>214398173</v>
      </c>
      <c r="F37" s="110">
        <f t="shared" si="3"/>
        <v>94.59900331925014</v>
      </c>
      <c r="G37" s="44">
        <f t="shared" si="4"/>
        <v>96.68642686279844</v>
      </c>
      <c r="H37" s="46">
        <f t="shared" si="5"/>
        <v>92.87574660076527</v>
      </c>
    </row>
    <row r="38" spans="1:8" s="11" customFormat="1" ht="12.75">
      <c r="A38" s="40" t="s">
        <v>19</v>
      </c>
      <c r="B38" s="41" t="s">
        <v>200</v>
      </c>
      <c r="C38" s="59">
        <f>+'[1]Balansas ir PN'!D36</f>
        <v>1365</v>
      </c>
      <c r="D38" s="59">
        <v>0</v>
      </c>
      <c r="E38" s="60">
        <v>0</v>
      </c>
      <c r="F38" s="110">
        <v>0</v>
      </c>
      <c r="G38" s="44">
        <v>0</v>
      </c>
      <c r="H38" s="46">
        <v>0</v>
      </c>
    </row>
    <row r="39" spans="1:8" s="11" customFormat="1" ht="12.75">
      <c r="A39" s="40" t="s">
        <v>20</v>
      </c>
      <c r="B39" s="41" t="s">
        <v>194</v>
      </c>
      <c r="C39" s="59">
        <f>+'[1]Balansas ir PN'!D37</f>
        <v>13197802</v>
      </c>
      <c r="D39" s="59">
        <f>+'[1]Balansas ir PN'!E37</f>
        <v>20822844</v>
      </c>
      <c r="E39" s="60">
        <f>+'[1]Balansas ir PN'!F37</f>
        <v>52950317</v>
      </c>
      <c r="F39" s="110">
        <f t="shared" si="3"/>
        <v>6.4577805109177255</v>
      </c>
      <c r="G39" s="44">
        <f t="shared" si="4"/>
        <v>4.3194350691704635</v>
      </c>
      <c r="H39" s="46">
        <f aca="true" t="shared" si="6" ref="H38:H45">+(E39/$E$46)*100</f>
        <v>22.937696507899787</v>
      </c>
    </row>
    <row r="40" spans="1:8" s="11" customFormat="1" ht="12.75">
      <c r="A40" s="40" t="s">
        <v>21</v>
      </c>
      <c r="B40" s="41" t="s">
        <v>195</v>
      </c>
      <c r="C40" s="59">
        <f>+'[1]Balansas ir PN'!D38</f>
        <v>166966468</v>
      </c>
      <c r="D40" s="59">
        <f>+'[1]Balansas ir PN'!E38</f>
        <v>431702887</v>
      </c>
      <c r="E40" s="60">
        <f>+'[1]Balansas ir PN'!F38</f>
        <v>123327383</v>
      </c>
      <c r="F40" s="110">
        <f t="shared" si="3"/>
        <v>81.69790719902966</v>
      </c>
      <c r="G40" s="44">
        <f t="shared" si="4"/>
        <v>89.55129230041457</v>
      </c>
      <c r="H40" s="46">
        <f t="shared" si="6"/>
        <v>53.424535350138115</v>
      </c>
    </row>
    <row r="41" spans="1:8" s="11" customFormat="1" ht="12.75">
      <c r="A41" s="40" t="s">
        <v>22</v>
      </c>
      <c r="B41" s="41" t="s">
        <v>196</v>
      </c>
      <c r="C41" s="59">
        <f>+'[1]Balansas ir PN'!D39</f>
        <v>229382</v>
      </c>
      <c r="D41" s="59">
        <f>+'[1]Balansas ir PN'!E39</f>
        <v>263581</v>
      </c>
      <c r="E41" s="60">
        <f>+'[1]Balansas ir PN'!F39</f>
        <v>238674</v>
      </c>
      <c r="F41" s="110">
        <f t="shared" si="3"/>
        <v>0.11223828097703917</v>
      </c>
      <c r="G41" s="44">
        <f t="shared" si="4"/>
        <v>0.05467653769902997</v>
      </c>
      <c r="H41" s="46">
        <f t="shared" si="6"/>
        <v>0.1033918602664168</v>
      </c>
    </row>
    <row r="42" spans="1:8" s="11" customFormat="1" ht="12.75">
      <c r="A42" s="40" t="s">
        <v>23</v>
      </c>
      <c r="B42" s="41" t="s">
        <v>201</v>
      </c>
      <c r="C42" s="59">
        <f>+'[1]Balansas ir PN'!D40</f>
        <v>142684</v>
      </c>
      <c r="D42" s="59">
        <f>+'[1]Balansas ir PN'!E40</f>
        <v>119263</v>
      </c>
      <c r="E42" s="60">
        <f>+'[1]Balansas ir PN'!F40</f>
        <v>44897</v>
      </c>
      <c r="F42" s="110">
        <f t="shared" si="3"/>
        <v>0.06981631899158547</v>
      </c>
      <c r="G42" s="44">
        <f t="shared" si="4"/>
        <v>0.024739597754008868</v>
      </c>
      <c r="H42" s="46">
        <f t="shared" si="6"/>
        <v>0.01944905750262414</v>
      </c>
    </row>
    <row r="43" spans="1:8" s="11" customFormat="1" ht="12.75">
      <c r="A43" s="40" t="s">
        <v>24</v>
      </c>
      <c r="B43" s="41" t="s">
        <v>202</v>
      </c>
      <c r="C43" s="59">
        <f>+'[1]Balansas ir PN'!D41</f>
        <v>93009</v>
      </c>
      <c r="D43" s="59">
        <f>+'[1]Balansas ir PN'!E41</f>
        <v>217528</v>
      </c>
      <c r="E43" s="60">
        <f>+'[1]Balansas ir PN'!F41</f>
        <v>239608</v>
      </c>
      <c r="F43" s="110">
        <f t="shared" si="3"/>
        <v>0.045509980187605985</v>
      </c>
      <c r="G43" s="44">
        <f t="shared" si="4"/>
        <v>0.04512342654665773</v>
      </c>
      <c r="H43" s="46">
        <f t="shared" si="6"/>
        <v>0.10379646234912722</v>
      </c>
    </row>
    <row r="44" spans="1:8" s="11" customFormat="1" ht="15" customHeight="1">
      <c r="A44" s="40" t="s">
        <v>25</v>
      </c>
      <c r="B44" s="41" t="s">
        <v>197</v>
      </c>
      <c r="C44" s="59">
        <v>0</v>
      </c>
      <c r="D44" s="59">
        <v>0</v>
      </c>
      <c r="E44" s="60">
        <v>0</v>
      </c>
      <c r="F44" s="110">
        <f t="shared" si="3"/>
        <v>0</v>
      </c>
      <c r="G44" s="44">
        <f t="shared" si="4"/>
        <v>0</v>
      </c>
      <c r="H44" s="46">
        <f t="shared" si="6"/>
        <v>0</v>
      </c>
    </row>
    <row r="45" spans="1:8" s="11" customFormat="1" ht="26.25" thickBot="1">
      <c r="A45" s="47" t="s">
        <v>26</v>
      </c>
      <c r="B45" s="48" t="s">
        <v>203</v>
      </c>
      <c r="C45" s="59">
        <f>+'[1]Balansas ir PN'!D43</f>
        <v>12701800</v>
      </c>
      <c r="D45" s="59">
        <f>+'[1]Balansas ir PN'!E43</f>
        <v>12973364</v>
      </c>
      <c r="E45" s="61">
        <f>+'[1]Balansas ir PN'!F43</f>
        <v>37597294</v>
      </c>
      <c r="F45" s="112">
        <f t="shared" si="3"/>
        <v>6.215083124718401</v>
      </c>
      <c r="G45" s="50">
        <f t="shared" si="4"/>
        <v>2.6911599312137</v>
      </c>
      <c r="H45" s="52">
        <f t="shared" si="6"/>
        <v>16.28687736260921</v>
      </c>
    </row>
    <row r="46" spans="1:8" s="11" customFormat="1" ht="13.5" thickBot="1">
      <c r="A46" s="62"/>
      <c r="B46" s="63" t="s">
        <v>204</v>
      </c>
      <c r="C46" s="64">
        <f>SUM(C23,C28,C29,)</f>
        <v>204370557</v>
      </c>
      <c r="D46" s="64">
        <f>SUM(D23,D28,D29,)</f>
        <v>482073319</v>
      </c>
      <c r="E46" s="65">
        <f>SUM(E23,E28,E29,)</f>
        <v>230844091</v>
      </c>
      <c r="F46" s="67">
        <f>+F23+F28+F29</f>
        <v>100</v>
      </c>
      <c r="G46" s="67">
        <f>+G23+G28+G29</f>
        <v>100</v>
      </c>
      <c r="H46" s="117">
        <f>+H23+H28+H29</f>
        <v>99.99999999999999</v>
      </c>
    </row>
    <row r="47" spans="1:8" s="11" customFormat="1" ht="12.75">
      <c r="A47" s="96"/>
      <c r="B47" s="97"/>
      <c r="C47" s="98">
        <f aca="true" t="shared" si="7" ref="C47:H47">IF(C46&lt;&gt;C21,"NESUTAMPA!","")</f>
      </c>
      <c r="D47" s="98">
        <f t="shared" si="7"/>
      </c>
      <c r="E47" s="98">
        <f t="shared" si="7"/>
      </c>
      <c r="F47" s="98">
        <f t="shared" si="7"/>
      </c>
      <c r="G47" s="98">
        <f t="shared" si="7"/>
      </c>
      <c r="H47" s="98">
        <f t="shared" si="7"/>
      </c>
    </row>
    <row r="48" spans="1:8" s="11" customFormat="1" ht="12.75">
      <c r="A48" s="96"/>
      <c r="B48" s="97"/>
      <c r="C48" s="98"/>
      <c r="D48" s="98"/>
      <c r="F48" s="100"/>
      <c r="G48" s="100"/>
      <c r="H48" s="100"/>
    </row>
    <row r="49" spans="1:8" ht="15">
      <c r="A49" s="1"/>
      <c r="B49" s="2"/>
      <c r="C49" s="3"/>
      <c r="D49" s="3"/>
      <c r="F49" s="5"/>
      <c r="G49" s="5"/>
      <c r="H49" s="5"/>
    </row>
    <row r="50" spans="1:8" ht="15">
      <c r="A50" s="1"/>
      <c r="B50" s="2"/>
      <c r="C50" s="3"/>
      <c r="D50" s="3"/>
      <c r="F50" s="5"/>
      <c r="G50" s="5"/>
      <c r="H50" s="5"/>
    </row>
    <row r="51" spans="1:8" ht="15">
      <c r="A51" s="1"/>
      <c r="B51" s="2"/>
      <c r="C51" s="3"/>
      <c r="D51" s="3"/>
      <c r="F51" s="5"/>
      <c r="G51" s="5"/>
      <c r="H51" s="5"/>
    </row>
    <row r="52" spans="1:8" ht="15">
      <c r="A52" s="1"/>
      <c r="B52" s="2"/>
      <c r="C52" s="3"/>
      <c r="D52" s="3"/>
      <c r="F52" s="5"/>
      <c r="G52" s="5"/>
      <c r="H52" s="5"/>
    </row>
    <row r="53" spans="1:8" ht="15">
      <c r="A53" s="1"/>
      <c r="B53" s="2"/>
      <c r="C53" s="3"/>
      <c r="D53" s="3"/>
      <c r="F53" s="5"/>
      <c r="G53" s="5"/>
      <c r="H53" s="5"/>
    </row>
    <row r="54" spans="1:8" ht="15">
      <c r="A54" s="1"/>
      <c r="B54" s="2"/>
      <c r="C54" s="3"/>
      <c r="D54" s="3"/>
      <c r="F54" s="5"/>
      <c r="G54" s="5"/>
      <c r="H54" s="5"/>
    </row>
    <row r="55" spans="1:8" ht="15">
      <c r="A55" s="1"/>
      <c r="B55" s="2"/>
      <c r="C55" s="3"/>
      <c r="D55" s="3"/>
      <c r="F55" s="5"/>
      <c r="G55" s="5"/>
      <c r="H55" s="5"/>
    </row>
    <row r="56" spans="1:8" ht="15">
      <c r="A56" s="1"/>
      <c r="B56" s="2"/>
      <c r="C56" s="3"/>
      <c r="D56" s="3"/>
      <c r="F56" s="5"/>
      <c r="G56" s="5"/>
      <c r="H56" s="5"/>
    </row>
    <row r="57" spans="1:8" ht="15">
      <c r="A57" s="1"/>
      <c r="B57" s="2"/>
      <c r="C57" s="3"/>
      <c r="D57" s="3"/>
      <c r="F57" s="5"/>
      <c r="G57" s="5"/>
      <c r="H57" s="5"/>
    </row>
    <row r="58" spans="1:8" ht="15">
      <c r="A58" s="1"/>
      <c r="B58" s="2"/>
      <c r="C58" s="3"/>
      <c r="D58" s="3"/>
      <c r="F58" s="5"/>
      <c r="G58" s="5"/>
      <c r="H58" s="5"/>
    </row>
    <row r="59" spans="1:8" ht="15">
      <c r="A59" s="1"/>
      <c r="B59" s="2"/>
      <c r="C59" s="3"/>
      <c r="D59" s="3"/>
      <c r="F59" s="5"/>
      <c r="G59" s="5"/>
      <c r="H59" s="5"/>
    </row>
  </sheetData>
  <mergeCells count="8">
    <mergeCell ref="A2:H2"/>
    <mergeCell ref="A5:A6"/>
    <mergeCell ref="B5:B6"/>
    <mergeCell ref="C5:C6"/>
    <mergeCell ref="D5:D6"/>
    <mergeCell ref="E5:E6"/>
    <mergeCell ref="A3:H3"/>
    <mergeCell ref="F5:H5"/>
  </mergeCells>
  <printOptions/>
  <pageMargins left="0.7480314960629921" right="0.2362204724409449" top="0.5905511811023623" bottom="0.3937007874015748" header="0.3937007874015748" footer="0.5118110236220472"/>
  <pageSetup fitToHeight="22" fitToWidth="1" horizontalDpi="300" verticalDpi="300" orientation="portrait" paperSize="9" scale="88" r:id="rId1"/>
  <rowBreaks count="1" manualBreakCount="1">
    <brk id="46" max="6" man="1"/>
  </rowBreaks>
</worksheet>
</file>

<file path=xl/worksheets/sheet3.xml><?xml version="1.0" encoding="utf-8"?>
<worksheet xmlns="http://schemas.openxmlformats.org/spreadsheetml/2006/main" xmlns:r="http://schemas.openxmlformats.org/officeDocument/2006/relationships">
  <sheetPr>
    <pageSetUpPr fitToPage="1"/>
  </sheetPr>
  <dimension ref="A1:ED24"/>
  <sheetViews>
    <sheetView zoomScaleSheetLayoutView="65" workbookViewId="0" topLeftCell="A10">
      <selection activeCell="F19" sqref="F19"/>
    </sheetView>
  </sheetViews>
  <sheetFormatPr defaultColWidth="9.140625" defaultRowHeight="12.75"/>
  <cols>
    <col min="1" max="1" width="8.140625" style="8" customWidth="1"/>
    <col min="2" max="2" width="30.28125" style="101" customWidth="1"/>
    <col min="3" max="3" width="11.8515625" style="102" customWidth="1"/>
    <col min="4" max="4" width="12.00390625" style="102" customWidth="1"/>
    <col min="5" max="5" width="10.28125" style="4" customWidth="1"/>
    <col min="6" max="6" width="11.57421875" style="10" customWidth="1"/>
    <col min="7" max="7" width="11.140625" style="10" customWidth="1"/>
    <col min="8" max="8" width="10.8515625" style="10" customWidth="1"/>
    <col min="9" max="9" width="11.421875" style="10" customWidth="1"/>
    <col min="10" max="16384" width="9.140625" style="4" customWidth="1"/>
  </cols>
  <sheetData>
    <row r="1" spans="1:9" ht="15">
      <c r="A1" s="1"/>
      <c r="B1" s="2"/>
      <c r="C1" s="3"/>
      <c r="D1" s="3"/>
      <c r="F1" s="5"/>
      <c r="G1" s="5"/>
      <c r="H1" s="5"/>
      <c r="I1" s="6" t="s">
        <v>150</v>
      </c>
    </row>
    <row r="2" spans="1:9" ht="15">
      <c r="A2" s="375" t="str">
        <f>+'[1]Balansas ir PN'!A1:F1</f>
        <v>AB "KAUNO TIEKIMAS"</v>
      </c>
      <c r="B2" s="375"/>
      <c r="C2" s="375"/>
      <c r="D2" s="375"/>
      <c r="E2" s="375"/>
      <c r="F2" s="375"/>
      <c r="G2" s="375"/>
      <c r="H2" s="375"/>
      <c r="I2" s="375"/>
    </row>
    <row r="3" spans="1:9" ht="19.5" customHeight="1">
      <c r="A3" s="376" t="s">
        <v>151</v>
      </c>
      <c r="B3" s="376"/>
      <c r="C3" s="376"/>
      <c r="D3" s="376"/>
      <c r="E3" s="376"/>
      <c r="F3" s="376"/>
      <c r="G3" s="376"/>
      <c r="H3" s="376"/>
      <c r="I3" s="376"/>
    </row>
    <row r="4" spans="1:19" s="120" customFormat="1" ht="15.75" thickBot="1">
      <c r="A4" s="8"/>
      <c r="B4" s="101"/>
      <c r="C4" s="102"/>
      <c r="D4" s="102"/>
      <c r="E4" s="118"/>
      <c r="F4" s="5"/>
      <c r="G4" s="5"/>
      <c r="H4" s="5"/>
      <c r="I4" s="5"/>
      <c r="J4" s="118"/>
      <c r="K4" s="118"/>
      <c r="L4" s="118"/>
      <c r="M4" s="118"/>
      <c r="N4" s="118"/>
      <c r="O4" s="118"/>
      <c r="P4" s="118"/>
      <c r="Q4" s="118"/>
      <c r="R4" s="118"/>
      <c r="S4" s="119"/>
    </row>
    <row r="5" spans="1:9" s="11" customFormat="1" ht="27.75" customHeight="1">
      <c r="A5" s="386" t="s">
        <v>84</v>
      </c>
      <c r="B5" s="388" t="s">
        <v>172</v>
      </c>
      <c r="C5" s="390" t="s">
        <v>0</v>
      </c>
      <c r="D5" s="390" t="s">
        <v>1</v>
      </c>
      <c r="E5" s="392" t="s">
        <v>2</v>
      </c>
      <c r="F5" s="383" t="s">
        <v>155</v>
      </c>
      <c r="G5" s="384"/>
      <c r="H5" s="383" t="s">
        <v>157</v>
      </c>
      <c r="I5" s="385"/>
    </row>
    <row r="6" spans="1:9" s="15" customFormat="1" ht="15.75" customHeight="1" thickBot="1">
      <c r="A6" s="387"/>
      <c r="B6" s="389"/>
      <c r="C6" s="391"/>
      <c r="D6" s="391"/>
      <c r="E6" s="393"/>
      <c r="F6" s="12" t="s">
        <v>156</v>
      </c>
      <c r="G6" s="13" t="s">
        <v>3</v>
      </c>
      <c r="H6" s="12" t="s">
        <v>156</v>
      </c>
      <c r="I6" s="14" t="s">
        <v>3</v>
      </c>
    </row>
    <row r="7" spans="1:9" s="23" customFormat="1" ht="14.25" customHeight="1" thickBot="1">
      <c r="A7" s="16">
        <v>1</v>
      </c>
      <c r="B7" s="17">
        <v>2</v>
      </c>
      <c r="C7" s="18">
        <v>3</v>
      </c>
      <c r="D7" s="18">
        <v>4</v>
      </c>
      <c r="E7" s="121">
        <v>5</v>
      </c>
      <c r="F7" s="122">
        <v>6</v>
      </c>
      <c r="G7" s="20">
        <v>7</v>
      </c>
      <c r="H7" s="21">
        <v>8</v>
      </c>
      <c r="I7" s="22">
        <v>9</v>
      </c>
    </row>
    <row r="8" spans="1:134" s="129" customFormat="1" ht="35.25" customHeight="1">
      <c r="A8" s="40" t="s">
        <v>5</v>
      </c>
      <c r="B8" s="41" t="s">
        <v>152</v>
      </c>
      <c r="C8" s="123">
        <f>+'[1]Balansas ir PN'!D57</f>
        <v>313144867</v>
      </c>
      <c r="D8" s="123">
        <f>+'[1]Balansas ir PN'!E57</f>
        <v>639630864</v>
      </c>
      <c r="E8" s="124">
        <f>+'[1]Balansas ir PN'!F57</f>
        <v>647990246</v>
      </c>
      <c r="F8" s="125">
        <f>+D8-C8</f>
        <v>326485997</v>
      </c>
      <c r="G8" s="44">
        <f aca="true" t="shared" si="0" ref="G8:G22">IF(ISERROR(SUM(F8/C8))*100,"0",SUM(F8/C8)*100)</f>
        <v>104.26037000951385</v>
      </c>
      <c r="H8" s="126">
        <f>+E8-D8</f>
        <v>8359382</v>
      </c>
      <c r="I8" s="127">
        <f aca="true" t="shared" si="1" ref="I8:I22">IF(ISERROR(SUM(H8/D8))*100,"0",SUM(H8/D8)*100)</f>
        <v>1.3069072289169585</v>
      </c>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row>
    <row r="9" spans="1:134" s="129" customFormat="1" ht="35.25" customHeight="1">
      <c r="A9" s="40" t="s">
        <v>6</v>
      </c>
      <c r="B9" s="41" t="s">
        <v>153</v>
      </c>
      <c r="C9" s="123">
        <f>+'[1]Balansas ir PN'!D58</f>
        <v>299149395</v>
      </c>
      <c r="D9" s="123">
        <f>+'[1]Balansas ir PN'!E58</f>
        <v>569407028</v>
      </c>
      <c r="E9" s="124">
        <f>+'[1]Balansas ir PN'!F58</f>
        <v>598732417</v>
      </c>
      <c r="F9" s="125">
        <f aca="true" t="shared" si="2" ref="F9:F22">+D9-C9</f>
        <v>270257633</v>
      </c>
      <c r="G9" s="44">
        <f t="shared" si="0"/>
        <v>90.3420289384172</v>
      </c>
      <c r="H9" s="130">
        <f aca="true" t="shared" si="3" ref="H9:H22">+E9-D9</f>
        <v>29325389</v>
      </c>
      <c r="I9" s="46">
        <f t="shared" si="1"/>
        <v>5.150162811127087</v>
      </c>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row>
    <row r="10" spans="1:134" s="129" customFormat="1" ht="35.25" customHeight="1">
      <c r="A10" s="131" t="s">
        <v>7</v>
      </c>
      <c r="B10" s="132" t="s">
        <v>154</v>
      </c>
      <c r="C10" s="133">
        <f>+'[1]Balansas ir PN'!D59</f>
        <v>13995472</v>
      </c>
      <c r="D10" s="133">
        <f>+'[1]Balansas ir PN'!E59</f>
        <v>70223836</v>
      </c>
      <c r="E10" s="134">
        <f>+'[1]Balansas ir PN'!F59</f>
        <v>49257829</v>
      </c>
      <c r="F10" s="135">
        <f t="shared" si="2"/>
        <v>56228364</v>
      </c>
      <c r="G10" s="136">
        <f t="shared" si="0"/>
        <v>401.7611124512271</v>
      </c>
      <c r="H10" s="137">
        <f t="shared" si="3"/>
        <v>-20966007</v>
      </c>
      <c r="I10" s="138">
        <f t="shared" si="1"/>
        <v>-29.85596941756358</v>
      </c>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row>
    <row r="11" spans="1:134" s="129" customFormat="1" ht="35.25" customHeight="1">
      <c r="A11" s="40" t="s">
        <v>8</v>
      </c>
      <c r="B11" s="41" t="s">
        <v>158</v>
      </c>
      <c r="C11" s="123">
        <f>+'[1]Balansas ir PN'!D60</f>
        <v>12428016</v>
      </c>
      <c r="D11" s="123">
        <f>+'[1]Balansas ir PN'!E60</f>
        <v>55425579</v>
      </c>
      <c r="E11" s="124">
        <f>+'[1]Balansas ir PN'!F60</f>
        <v>66243594</v>
      </c>
      <c r="F11" s="125">
        <f t="shared" si="2"/>
        <v>42997563</v>
      </c>
      <c r="G11" s="44">
        <f t="shared" si="0"/>
        <v>345.9728648563053</v>
      </c>
      <c r="H11" s="130">
        <f t="shared" si="3"/>
        <v>10818015</v>
      </c>
      <c r="I11" s="46">
        <f t="shared" si="1"/>
        <v>19.51809109653144</v>
      </c>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row>
    <row r="12" spans="1:134" s="129" customFormat="1" ht="35.25" customHeight="1">
      <c r="A12" s="131" t="s">
        <v>27</v>
      </c>
      <c r="B12" s="132" t="s">
        <v>163</v>
      </c>
      <c r="C12" s="133">
        <f>+'[1]Balansas ir PN'!D61</f>
        <v>1567456</v>
      </c>
      <c r="D12" s="133">
        <f>+'[1]Balansas ir PN'!E61</f>
        <v>14798257</v>
      </c>
      <c r="E12" s="134">
        <f>+'[1]Balansas ir PN'!F61</f>
        <v>-16985765</v>
      </c>
      <c r="F12" s="135">
        <f t="shared" si="2"/>
        <v>13230801</v>
      </c>
      <c r="G12" s="136">
        <f t="shared" si="0"/>
        <v>844.0939330992386</v>
      </c>
      <c r="H12" s="137">
        <f t="shared" si="3"/>
        <v>-31784022</v>
      </c>
      <c r="I12" s="138">
        <f t="shared" si="1"/>
        <v>-214.7822003631914</v>
      </c>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row>
    <row r="13" spans="1:134" s="140" customFormat="1" ht="35.25" customHeight="1">
      <c r="A13" s="40" t="s">
        <v>28</v>
      </c>
      <c r="B13" s="139" t="s">
        <v>159</v>
      </c>
      <c r="C13" s="123">
        <f>+'[1]Balansas ir PN'!D62</f>
        <v>15897</v>
      </c>
      <c r="D13" s="123">
        <f>+'[1]Balansas ir PN'!E62</f>
        <v>9268578</v>
      </c>
      <c r="E13" s="124">
        <f>+'[1]Balansas ir PN'!F62</f>
        <v>399270</v>
      </c>
      <c r="F13" s="125">
        <f t="shared" si="2"/>
        <v>9252681</v>
      </c>
      <c r="G13" s="44">
        <f t="shared" si="0"/>
        <v>58203.94414040385</v>
      </c>
      <c r="H13" s="130">
        <f t="shared" si="3"/>
        <v>-8869308</v>
      </c>
      <c r="I13" s="46">
        <f t="shared" si="1"/>
        <v>-95.6922194537285</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row>
    <row r="14" spans="1:134" s="141" customFormat="1" ht="36" customHeight="1">
      <c r="A14" s="40" t="s">
        <v>29</v>
      </c>
      <c r="B14" s="41" t="s">
        <v>160</v>
      </c>
      <c r="C14" s="123">
        <f>+'[1]Balansas ir PN'!D63</f>
        <v>-785275</v>
      </c>
      <c r="D14" s="123">
        <f>+'[1]Balansas ir PN'!E63</f>
        <v>-18937223</v>
      </c>
      <c r="E14" s="124">
        <f>+'[1]Balansas ir PN'!F63</f>
        <v>17330338</v>
      </c>
      <c r="F14" s="125">
        <f t="shared" si="2"/>
        <v>-18151948</v>
      </c>
      <c r="G14" s="44">
        <f t="shared" si="0"/>
        <v>2311.5402884339883</v>
      </c>
      <c r="H14" s="130">
        <f t="shared" si="3"/>
        <v>36267561</v>
      </c>
      <c r="I14" s="46">
        <f t="shared" si="1"/>
        <v>-191.51467456448077</v>
      </c>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row>
    <row r="15" spans="1:134" s="143" customFormat="1" ht="19.5" customHeight="1">
      <c r="A15" s="40" t="s">
        <v>30</v>
      </c>
      <c r="B15" s="142" t="s">
        <v>161</v>
      </c>
      <c r="C15" s="123">
        <f>+'[1]Balansas ir PN'!D64</f>
        <v>1268019</v>
      </c>
      <c r="D15" s="123">
        <f>+'[1]Balansas ir PN'!E64</f>
        <v>7322636</v>
      </c>
      <c r="E15" s="124">
        <f>+'[1]Balansas ir PN'!F64</f>
        <v>23854690</v>
      </c>
      <c r="F15" s="125">
        <f t="shared" si="2"/>
        <v>6054617</v>
      </c>
      <c r="G15" s="44">
        <f t="shared" si="0"/>
        <v>477.48629949551236</v>
      </c>
      <c r="H15" s="130">
        <f t="shared" si="3"/>
        <v>16532054</v>
      </c>
      <c r="I15" s="46">
        <f t="shared" si="1"/>
        <v>225.7664316511158</v>
      </c>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row>
    <row r="16" spans="1:134" s="129" customFormat="1" ht="19.5" customHeight="1">
      <c r="A16" s="40" t="s">
        <v>31</v>
      </c>
      <c r="B16" s="142" t="s">
        <v>162</v>
      </c>
      <c r="C16" s="123">
        <f>+'[1]Balansas ir PN'!D65</f>
        <v>2053294</v>
      </c>
      <c r="D16" s="123">
        <f>+'[1]Balansas ir PN'!E65</f>
        <v>26259859</v>
      </c>
      <c r="E16" s="124">
        <f>+'[1]Balansas ir PN'!F65</f>
        <v>6524352</v>
      </c>
      <c r="F16" s="125">
        <f t="shared" si="2"/>
        <v>24206565</v>
      </c>
      <c r="G16" s="44">
        <f t="shared" si="0"/>
        <v>1178.9137356851966</v>
      </c>
      <c r="H16" s="130">
        <f t="shared" si="3"/>
        <v>-19735507</v>
      </c>
      <c r="I16" s="46">
        <f t="shared" si="1"/>
        <v>-75.15465715181486</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row>
    <row r="17" spans="1:134" s="129" customFormat="1" ht="35.25" customHeight="1">
      <c r="A17" s="131" t="s">
        <v>32</v>
      </c>
      <c r="B17" s="132" t="s">
        <v>164</v>
      </c>
      <c r="C17" s="133">
        <f>+'[1]Balansas ir PN'!D66</f>
        <v>798078</v>
      </c>
      <c r="D17" s="133">
        <f>+'[1]Balansas ir PN'!E66</f>
        <v>5129612</v>
      </c>
      <c r="E17" s="134">
        <f>+'[1]Balansas ir PN'!F66</f>
        <v>743843</v>
      </c>
      <c r="F17" s="135">
        <f t="shared" si="2"/>
        <v>4331534</v>
      </c>
      <c r="G17" s="136">
        <f t="shared" si="0"/>
        <v>542.7456965359276</v>
      </c>
      <c r="H17" s="137">
        <f t="shared" si="3"/>
        <v>-4385769</v>
      </c>
      <c r="I17" s="138">
        <f t="shared" si="1"/>
        <v>-85.4990396934505</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row>
    <row r="18" spans="1:134" s="129" customFormat="1" ht="35.25" customHeight="1">
      <c r="A18" s="40" t="s">
        <v>33</v>
      </c>
      <c r="B18" s="41" t="s">
        <v>165</v>
      </c>
      <c r="C18" s="123">
        <v>0</v>
      </c>
      <c r="D18" s="123">
        <v>0</v>
      </c>
      <c r="E18" s="124">
        <v>0</v>
      </c>
      <c r="F18" s="125">
        <f t="shared" si="2"/>
        <v>0</v>
      </c>
      <c r="G18" s="44" t="str">
        <f t="shared" si="0"/>
        <v>0</v>
      </c>
      <c r="H18" s="130">
        <f t="shared" si="3"/>
        <v>0</v>
      </c>
      <c r="I18" s="46" t="str">
        <f t="shared" si="1"/>
        <v>0</v>
      </c>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row>
    <row r="19" spans="1:134" s="129" customFormat="1" ht="35.25" customHeight="1">
      <c r="A19" s="40" t="s">
        <v>34</v>
      </c>
      <c r="B19" s="41" t="s">
        <v>166</v>
      </c>
      <c r="C19" s="123">
        <v>0</v>
      </c>
      <c r="D19" s="123">
        <v>0</v>
      </c>
      <c r="E19" s="124">
        <v>0</v>
      </c>
      <c r="F19" s="125">
        <f t="shared" si="2"/>
        <v>0</v>
      </c>
      <c r="G19" s="44" t="str">
        <f t="shared" si="0"/>
        <v>0</v>
      </c>
      <c r="H19" s="130">
        <f t="shared" si="3"/>
        <v>0</v>
      </c>
      <c r="I19" s="46" t="str">
        <f t="shared" si="1"/>
        <v>0</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row>
    <row r="20" spans="1:134" s="129" customFormat="1" ht="35.25" customHeight="1">
      <c r="A20" s="131" t="s">
        <v>35</v>
      </c>
      <c r="B20" s="132" t="s">
        <v>167</v>
      </c>
      <c r="C20" s="133">
        <f>+'[1]Balansas ir PN'!D69</f>
        <v>798078</v>
      </c>
      <c r="D20" s="133">
        <f>+'[1]Balansas ir PN'!E69</f>
        <v>5129612</v>
      </c>
      <c r="E20" s="134">
        <f>+'[1]Balansas ir PN'!F69</f>
        <v>743843</v>
      </c>
      <c r="F20" s="135">
        <f t="shared" si="2"/>
        <v>4331534</v>
      </c>
      <c r="G20" s="136">
        <f t="shared" si="0"/>
        <v>542.7456965359276</v>
      </c>
      <c r="H20" s="137">
        <f t="shared" si="3"/>
        <v>-4385769</v>
      </c>
      <c r="I20" s="138">
        <f t="shared" si="1"/>
        <v>-85.4990396934505</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row>
    <row r="21" spans="1:134" s="129" customFormat="1" ht="35.25" customHeight="1" thickBot="1">
      <c r="A21" s="47" t="s">
        <v>36</v>
      </c>
      <c r="B21" s="48" t="s">
        <v>168</v>
      </c>
      <c r="C21" s="144">
        <f>+'[1]Balansas ir PN'!D70</f>
        <v>168995</v>
      </c>
      <c r="D21" s="144">
        <f>+'[1]Balansas ir PN'!E70</f>
        <v>193807</v>
      </c>
      <c r="E21" s="145">
        <f>+'[1]Balansas ir PN'!F70</f>
        <v>271777</v>
      </c>
      <c r="F21" s="146">
        <f t="shared" si="2"/>
        <v>24812</v>
      </c>
      <c r="G21" s="50">
        <f t="shared" si="0"/>
        <v>14.682091186129767</v>
      </c>
      <c r="H21" s="147">
        <f t="shared" si="3"/>
        <v>77970</v>
      </c>
      <c r="I21" s="52">
        <f t="shared" si="1"/>
        <v>40.23074501952974</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row>
    <row r="22" spans="1:9" s="128" customFormat="1" ht="13.5" thickBot="1">
      <c r="A22" s="148" t="s">
        <v>37</v>
      </c>
      <c r="B22" s="149" t="s">
        <v>169</v>
      </c>
      <c r="C22" s="150">
        <f>+'[1]Balansas ir PN'!D71</f>
        <v>629083</v>
      </c>
      <c r="D22" s="151">
        <f>+'[1]Balansas ir PN'!E71</f>
        <v>4935805</v>
      </c>
      <c r="E22" s="152">
        <f>+'[1]Balansas ir PN'!F71</f>
        <v>472066</v>
      </c>
      <c r="F22" s="153">
        <f t="shared" si="2"/>
        <v>4306722</v>
      </c>
      <c r="G22" s="154">
        <f t="shared" si="0"/>
        <v>684.6031445771067</v>
      </c>
      <c r="H22" s="155">
        <f t="shared" si="3"/>
        <v>-4463739</v>
      </c>
      <c r="I22" s="156">
        <f t="shared" si="1"/>
        <v>-90.43588634478064</v>
      </c>
    </row>
    <row r="23" spans="1:9" s="11" customFormat="1" ht="12.75">
      <c r="A23" s="157"/>
      <c r="B23" s="97"/>
      <c r="C23" s="158"/>
      <c r="D23" s="159"/>
      <c r="F23" s="99"/>
      <c r="G23" s="99"/>
      <c r="H23" s="99"/>
      <c r="I23" s="99"/>
    </row>
    <row r="24" spans="1:2" ht="15">
      <c r="A24" s="160"/>
      <c r="B24" s="4"/>
    </row>
  </sheetData>
  <mergeCells count="9">
    <mergeCell ref="A2:I2"/>
    <mergeCell ref="A3:I3"/>
    <mergeCell ref="A5:A6"/>
    <mergeCell ref="B5:B6"/>
    <mergeCell ref="C5:C6"/>
    <mergeCell ref="D5:D6"/>
    <mergeCell ref="E5:E6"/>
    <mergeCell ref="F5:G5"/>
    <mergeCell ref="H5:I5"/>
  </mergeCells>
  <printOptions/>
  <pageMargins left="0.7480314960629921" right="0.2362204724409449" top="0.5905511811023623" bottom="0.3937007874015748" header="0.3937007874015748" footer="0.5118110236220472"/>
  <pageSetup fitToHeight="22" fitToWidth="1"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K65"/>
  <sheetViews>
    <sheetView zoomScaleSheetLayoutView="75" workbookViewId="0" topLeftCell="D13">
      <selection activeCell="H21" sqref="H21:H22"/>
    </sheetView>
  </sheetViews>
  <sheetFormatPr defaultColWidth="9.140625" defaultRowHeight="12.75"/>
  <cols>
    <col min="1" max="1" width="4.421875" style="161" customWidth="1"/>
    <col min="2" max="2" width="7.28125" style="161" customWidth="1"/>
    <col min="3" max="3" width="28.8515625" style="162" customWidth="1"/>
    <col min="4" max="4" width="13.8515625" style="161" customWidth="1"/>
    <col min="5" max="7" width="14.140625" style="161" customWidth="1"/>
    <col min="8" max="8" width="64.00390625" style="161" customWidth="1"/>
    <col min="9" max="16384" width="9.140625" style="161" customWidth="1"/>
  </cols>
  <sheetData>
    <row r="1" spans="4:8" ht="16.5" customHeight="1">
      <c r="D1" s="163"/>
      <c r="H1" s="164" t="s">
        <v>133</v>
      </c>
    </row>
    <row r="2" spans="1:8" ht="18.75" customHeight="1">
      <c r="A2" s="379" t="str">
        <f>+'[1]Balansas ir PN'!A1:F1</f>
        <v>AB "KAUNO TIEKIMAS"</v>
      </c>
      <c r="B2" s="379"/>
      <c r="C2" s="379"/>
      <c r="D2" s="379"/>
      <c r="E2" s="379"/>
      <c r="F2" s="379"/>
      <c r="G2" s="379"/>
      <c r="H2" s="379"/>
    </row>
    <row r="3" spans="1:8" ht="18.75" customHeight="1">
      <c r="A3" s="380" t="s">
        <v>134</v>
      </c>
      <c r="B3" s="380"/>
      <c r="C3" s="380"/>
      <c r="D3" s="380"/>
      <c r="E3" s="380"/>
      <c r="F3" s="380"/>
      <c r="G3" s="380"/>
      <c r="H3" s="380"/>
    </row>
    <row r="4" ht="13.5" thickBot="1"/>
    <row r="5" spans="1:9" s="166" customFormat="1" ht="12.75" customHeight="1">
      <c r="A5" s="369" t="s">
        <v>84</v>
      </c>
      <c r="B5" s="371" t="s">
        <v>116</v>
      </c>
      <c r="C5" s="371" t="s">
        <v>85</v>
      </c>
      <c r="D5" s="403" t="s">
        <v>105</v>
      </c>
      <c r="E5" s="366" t="s">
        <v>87</v>
      </c>
      <c r="F5" s="367"/>
      <c r="G5" s="368"/>
      <c r="H5" s="381" t="s">
        <v>92</v>
      </c>
      <c r="I5" s="165"/>
    </row>
    <row r="6" spans="1:9" s="172" customFormat="1" ht="12.75">
      <c r="A6" s="370"/>
      <c r="B6" s="372"/>
      <c r="C6" s="372"/>
      <c r="D6" s="404"/>
      <c r="E6" s="168">
        <f>+'Finansų struk.rod.'!E6</f>
        <v>2004</v>
      </c>
      <c r="F6" s="169">
        <f>+'Finansų struk.rod.'!F6</f>
        <v>2005</v>
      </c>
      <c r="G6" s="170">
        <f>+'Finansų struk.rod.'!G6</f>
        <v>2006</v>
      </c>
      <c r="H6" s="365"/>
      <c r="I6" s="171"/>
    </row>
    <row r="7" spans="1:9" s="180" customFormat="1" ht="12.75">
      <c r="A7" s="173">
        <v>1</v>
      </c>
      <c r="B7" s="174">
        <v>2</v>
      </c>
      <c r="C7" s="175">
        <v>3</v>
      </c>
      <c r="D7" s="176">
        <v>4</v>
      </c>
      <c r="E7" s="173">
        <v>5</v>
      </c>
      <c r="F7" s="174">
        <v>6</v>
      </c>
      <c r="G7" s="177">
        <v>7</v>
      </c>
      <c r="H7" s="178">
        <v>8</v>
      </c>
      <c r="I7" s="179"/>
    </row>
    <row r="8" spans="1:8" ht="12.75">
      <c r="A8" s="181">
        <v>1</v>
      </c>
      <c r="B8" s="182" t="s">
        <v>39</v>
      </c>
      <c r="C8" s="183" t="s">
        <v>138</v>
      </c>
      <c r="D8" s="184" t="s">
        <v>40</v>
      </c>
      <c r="E8" s="185">
        <f>'[1]Balansas ir PN'!D11</f>
        <v>202152208</v>
      </c>
      <c r="F8" s="186">
        <f>'[1]Balansas ir PN'!E11</f>
        <v>462847348</v>
      </c>
      <c r="G8" s="187">
        <f>'[1]Balansas ir PN'!F11</f>
        <v>220832159</v>
      </c>
      <c r="H8" s="188"/>
    </row>
    <row r="9" spans="1:8" ht="30" customHeight="1">
      <c r="A9" s="189">
        <v>2</v>
      </c>
      <c r="B9" s="190" t="s">
        <v>39</v>
      </c>
      <c r="C9" s="315" t="s">
        <v>139</v>
      </c>
      <c r="D9" s="192" t="s">
        <v>41</v>
      </c>
      <c r="E9" s="193">
        <f>'[1]Balansas ir PN'!D35</f>
        <v>193332510</v>
      </c>
      <c r="F9" s="194">
        <f>'[1]Balansas ir PN'!E35</f>
        <v>466099467</v>
      </c>
      <c r="G9" s="195">
        <f>'[1]Balansas ir PN'!F35</f>
        <v>214398173</v>
      </c>
      <c r="H9" s="196"/>
    </row>
    <row r="10" spans="1:8" s="203" customFormat="1" ht="12.75">
      <c r="A10" s="189">
        <v>3</v>
      </c>
      <c r="B10" s="197" t="s">
        <v>39</v>
      </c>
      <c r="C10" s="191" t="s">
        <v>140</v>
      </c>
      <c r="D10" s="198" t="s">
        <v>42</v>
      </c>
      <c r="E10" s="199">
        <f>'[1]Balansas ir PN'!D13</f>
        <v>11658501</v>
      </c>
      <c r="F10" s="200">
        <f>'[1]Balansas ir PN'!E13</f>
        <v>3640943</v>
      </c>
      <c r="G10" s="201">
        <f>'[1]Balansas ir PN'!F13</f>
        <v>467567</v>
      </c>
      <c r="H10" s="202"/>
    </row>
    <row r="11" spans="1:8" s="203" customFormat="1" ht="13.5" thickBot="1">
      <c r="A11" s="204">
        <v>4</v>
      </c>
      <c r="B11" s="205" t="s">
        <v>39</v>
      </c>
      <c r="C11" s="206" t="s">
        <v>141</v>
      </c>
      <c r="D11" s="207" t="s">
        <v>43</v>
      </c>
      <c r="E11" s="208">
        <f>'[1]Balansas ir PN'!D18</f>
        <v>376633</v>
      </c>
      <c r="F11" s="209">
        <f>'[1]Balansas ir PN'!E18</f>
        <v>645457</v>
      </c>
      <c r="G11" s="210">
        <f>'[1]Balansas ir PN'!F18</f>
        <v>696836</v>
      </c>
      <c r="H11" s="211"/>
    </row>
    <row r="12" spans="1:8" s="215" customFormat="1" ht="13.5" thickBot="1">
      <c r="A12" s="212"/>
      <c r="B12" s="212"/>
      <c r="C12" s="213"/>
      <c r="D12" s="212"/>
      <c r="E12" s="214"/>
      <c r="F12" s="214"/>
      <c r="G12" s="214"/>
      <c r="H12" s="212"/>
    </row>
    <row r="13" spans="1:8" s="216" customFormat="1" ht="12.75" customHeight="1">
      <c r="A13" s="369" t="s">
        <v>84</v>
      </c>
      <c r="B13" s="371" t="s">
        <v>116</v>
      </c>
      <c r="C13" s="371" t="s">
        <v>85</v>
      </c>
      <c r="D13" s="403" t="s">
        <v>94</v>
      </c>
      <c r="E13" s="366" t="s">
        <v>95</v>
      </c>
      <c r="F13" s="367"/>
      <c r="G13" s="368"/>
      <c r="H13" s="381" t="str">
        <f>+'Finansų struk.rod.'!H13:H14</f>
        <v>Index economic value</v>
      </c>
    </row>
    <row r="14" spans="1:8" ht="12.75">
      <c r="A14" s="370"/>
      <c r="B14" s="372"/>
      <c r="C14" s="372"/>
      <c r="D14" s="404"/>
      <c r="E14" s="168">
        <f>E6</f>
        <v>2004</v>
      </c>
      <c r="F14" s="169">
        <f>F6</f>
        <v>2005</v>
      </c>
      <c r="G14" s="170">
        <f>G6</f>
        <v>2006</v>
      </c>
      <c r="H14" s="365"/>
    </row>
    <row r="15" spans="1:8" ht="12.75">
      <c r="A15" s="173">
        <v>1</v>
      </c>
      <c r="B15" s="174">
        <v>2</v>
      </c>
      <c r="C15" s="175">
        <v>3</v>
      </c>
      <c r="D15" s="176">
        <v>4</v>
      </c>
      <c r="E15" s="173">
        <v>5</v>
      </c>
      <c r="F15" s="174">
        <v>6</v>
      </c>
      <c r="G15" s="217">
        <v>7</v>
      </c>
      <c r="H15" s="178">
        <v>8</v>
      </c>
    </row>
    <row r="16" spans="1:11" ht="84.75" customHeight="1">
      <c r="A16" s="409">
        <v>5</v>
      </c>
      <c r="B16" s="397" t="s">
        <v>44</v>
      </c>
      <c r="C16" s="399" t="s">
        <v>142</v>
      </c>
      <c r="D16" s="373" t="s">
        <v>45</v>
      </c>
      <c r="E16" s="219">
        <f>E8/E9</f>
        <v>1.0456193218615948</v>
      </c>
      <c r="F16" s="220">
        <f>F8/F9</f>
        <v>0.9930226931583254</v>
      </c>
      <c r="G16" s="221">
        <f>G8/G9</f>
        <v>1.030009518784472</v>
      </c>
      <c r="H16" s="377" t="s">
        <v>146</v>
      </c>
      <c r="I16" s="223"/>
      <c r="J16" s="223"/>
      <c r="K16" s="223"/>
    </row>
    <row r="17" spans="1:11" ht="12.75">
      <c r="A17" s="410"/>
      <c r="B17" s="398"/>
      <c r="C17" s="400"/>
      <c r="D17" s="401"/>
      <c r="E17" s="225"/>
      <c r="F17" s="226"/>
      <c r="G17" s="227"/>
      <c r="H17" s="378"/>
      <c r="I17" s="223"/>
      <c r="J17" s="223"/>
      <c r="K17" s="223"/>
    </row>
    <row r="18" spans="1:11" ht="74.25" customHeight="1">
      <c r="A18" s="409">
        <v>6</v>
      </c>
      <c r="B18" s="397" t="s">
        <v>46</v>
      </c>
      <c r="C18" s="399" t="s">
        <v>143</v>
      </c>
      <c r="D18" s="373" t="s">
        <v>47</v>
      </c>
      <c r="E18" s="219">
        <f>ROUND((E8-E10)/E9,2)</f>
        <v>0.99</v>
      </c>
      <c r="F18" s="220">
        <f>ROUND((F8-F10)/F9,2)</f>
        <v>0.99</v>
      </c>
      <c r="G18" s="221">
        <f>ROUND((G8-G10)/G9,2)</f>
        <v>1.03</v>
      </c>
      <c r="H18" s="377" t="s">
        <v>147</v>
      </c>
      <c r="I18" s="223"/>
      <c r="J18" s="223"/>
      <c r="K18" s="223"/>
    </row>
    <row r="19" spans="1:11" ht="12.75">
      <c r="A19" s="416"/>
      <c r="B19" s="417"/>
      <c r="C19" s="402"/>
      <c r="D19" s="364"/>
      <c r="E19" s="231"/>
      <c r="F19" s="232"/>
      <c r="G19" s="233"/>
      <c r="H19" s="415"/>
      <c r="I19" s="223"/>
      <c r="J19" s="223"/>
      <c r="K19" s="223"/>
    </row>
    <row r="20" spans="1:11" ht="60.75" customHeight="1">
      <c r="A20" s="228">
        <v>7</v>
      </c>
      <c r="B20" s="229" t="s">
        <v>48</v>
      </c>
      <c r="C20" s="230" t="s">
        <v>144</v>
      </c>
      <c r="D20" s="234" t="s">
        <v>49</v>
      </c>
      <c r="E20" s="231">
        <f>E11/E9</f>
        <v>0.0019481100203995697</v>
      </c>
      <c r="F20" s="232">
        <f>F11/F9</f>
        <v>0.0013848052737635934</v>
      </c>
      <c r="G20" s="233">
        <f>G11/G9</f>
        <v>0.0032501956068440936</v>
      </c>
      <c r="H20" s="235" t="s">
        <v>148</v>
      </c>
      <c r="I20" s="236"/>
      <c r="J20" s="236"/>
      <c r="K20" s="236"/>
    </row>
    <row r="21" spans="1:11" ht="81.75" customHeight="1">
      <c r="A21" s="411">
        <v>8</v>
      </c>
      <c r="B21" s="397" t="s">
        <v>50</v>
      </c>
      <c r="C21" s="399" t="s">
        <v>145</v>
      </c>
      <c r="D21" s="405" t="s">
        <v>51</v>
      </c>
      <c r="E21" s="237">
        <f>E8-E9</f>
        <v>8819698</v>
      </c>
      <c r="F21" s="238">
        <f>F8-F9</f>
        <v>-3252119</v>
      </c>
      <c r="G21" s="239">
        <f>G8-G9</f>
        <v>6433986</v>
      </c>
      <c r="H21" s="407" t="s">
        <v>149</v>
      </c>
      <c r="I21" s="223"/>
      <c r="J21" s="223"/>
      <c r="K21" s="223"/>
    </row>
    <row r="22" spans="1:8" ht="34.5" customHeight="1" thickBot="1">
      <c r="A22" s="412"/>
      <c r="B22" s="413"/>
      <c r="C22" s="414"/>
      <c r="D22" s="406"/>
      <c r="E22" s="242"/>
      <c r="F22" s="243"/>
      <c r="G22" s="244"/>
      <c r="H22" s="408"/>
    </row>
    <row r="23" spans="1:8" ht="12.75">
      <c r="A23" s="245"/>
      <c r="B23" s="245"/>
      <c r="C23" s="246"/>
      <c r="D23" s="247"/>
      <c r="E23" s="248"/>
      <c r="F23" s="248"/>
      <c r="G23" s="248"/>
      <c r="H23" s="249"/>
    </row>
    <row r="37" spans="1:4" ht="12.75">
      <c r="A37" s="250"/>
      <c r="B37" s="172"/>
      <c r="C37" s="251"/>
      <c r="D37" s="172"/>
    </row>
    <row r="38" spans="1:4" ht="12.75">
      <c r="A38" s="250"/>
      <c r="B38" s="172"/>
      <c r="C38" s="251"/>
      <c r="D38" s="172"/>
    </row>
    <row r="39" spans="1:4" ht="12.75">
      <c r="A39" s="250"/>
      <c r="B39" s="172"/>
      <c r="C39" s="251"/>
      <c r="D39" s="172"/>
    </row>
    <row r="40" spans="1:4" ht="12.75">
      <c r="A40" s="250"/>
      <c r="B40" s="172"/>
      <c r="C40" s="251"/>
      <c r="D40" s="172"/>
    </row>
    <row r="41" spans="1:4" ht="12.75">
      <c r="A41" s="250"/>
      <c r="B41" s="172"/>
      <c r="C41" s="251"/>
      <c r="D41" s="172"/>
    </row>
    <row r="42" spans="1:4" ht="12.75">
      <c r="A42" s="250"/>
      <c r="B42" s="172"/>
      <c r="C42" s="251"/>
      <c r="D42" s="172"/>
    </row>
    <row r="43" spans="1:4" ht="12.75">
      <c r="A43" s="250"/>
      <c r="B43" s="172"/>
      <c r="C43" s="251"/>
      <c r="D43" s="172"/>
    </row>
    <row r="44" spans="1:4" ht="12.75">
      <c r="A44" s="250"/>
      <c r="B44" s="172"/>
      <c r="C44" s="251"/>
      <c r="D44" s="172"/>
    </row>
    <row r="45" spans="1:4" ht="12.75">
      <c r="A45" s="250"/>
      <c r="B45" s="172"/>
      <c r="C45" s="251"/>
      <c r="D45" s="172"/>
    </row>
    <row r="46" spans="1:4" ht="12.75">
      <c r="A46" s="250"/>
      <c r="B46" s="172"/>
      <c r="C46" s="251"/>
      <c r="D46" s="172"/>
    </row>
    <row r="47" spans="1:4" ht="12.75">
      <c r="A47" s="250"/>
      <c r="B47" s="172"/>
      <c r="C47" s="251"/>
      <c r="D47" s="172"/>
    </row>
    <row r="48" spans="1:4" ht="12.75">
      <c r="A48" s="250"/>
      <c r="B48" s="172"/>
      <c r="C48" s="251"/>
      <c r="D48" s="172"/>
    </row>
    <row r="49" spans="1:4" ht="12.75">
      <c r="A49" s="250"/>
      <c r="B49" s="172"/>
      <c r="C49" s="251"/>
      <c r="D49" s="172"/>
    </row>
    <row r="50" spans="1:4" ht="12.75">
      <c r="A50" s="250"/>
      <c r="B50" s="172"/>
      <c r="C50" s="251"/>
      <c r="D50" s="172"/>
    </row>
    <row r="51" spans="1:4" ht="12.75">
      <c r="A51" s="250"/>
      <c r="B51" s="172"/>
      <c r="C51" s="251"/>
      <c r="D51" s="172"/>
    </row>
    <row r="52" spans="1:4" ht="12.75">
      <c r="A52" s="250"/>
      <c r="B52" s="172"/>
      <c r="C52" s="251"/>
      <c r="D52" s="172"/>
    </row>
    <row r="53" spans="1:4" ht="12.75">
      <c r="A53" s="250"/>
      <c r="B53" s="172"/>
      <c r="C53" s="251"/>
      <c r="D53" s="172"/>
    </row>
    <row r="54" spans="1:4" ht="12.75">
      <c r="A54" s="250"/>
      <c r="B54" s="172"/>
      <c r="C54" s="251"/>
      <c r="D54" s="172"/>
    </row>
    <row r="55" spans="1:4" ht="12.75">
      <c r="A55" s="250"/>
      <c r="B55" s="172"/>
      <c r="C55" s="251"/>
      <c r="D55" s="172"/>
    </row>
    <row r="56" spans="1:4" ht="12.75">
      <c r="A56" s="250"/>
      <c r="B56" s="172"/>
      <c r="C56" s="251"/>
      <c r="D56" s="172"/>
    </row>
    <row r="57" spans="1:4" ht="12.75">
      <c r="A57" s="250"/>
      <c r="B57" s="172"/>
      <c r="C57" s="251"/>
      <c r="D57" s="172"/>
    </row>
    <row r="58" spans="1:4" ht="12.75">
      <c r="A58" s="250"/>
      <c r="B58" s="172"/>
      <c r="C58" s="251"/>
      <c r="D58" s="172"/>
    </row>
    <row r="59" spans="1:4" ht="12.75">
      <c r="A59" s="250"/>
      <c r="B59" s="172"/>
      <c r="C59" s="251"/>
      <c r="D59" s="172"/>
    </row>
    <row r="60" spans="1:4" ht="12.75">
      <c r="A60" s="250"/>
      <c r="B60" s="172"/>
      <c r="C60" s="251"/>
      <c r="D60" s="172"/>
    </row>
    <row r="61" spans="1:4" ht="12.75">
      <c r="A61" s="250"/>
      <c r="B61" s="172"/>
      <c r="C61" s="251"/>
      <c r="D61" s="172"/>
    </row>
    <row r="62" spans="1:4" ht="12.75">
      <c r="A62" s="250"/>
      <c r="B62" s="172"/>
      <c r="C62" s="251"/>
      <c r="D62" s="172"/>
    </row>
    <row r="63" spans="1:4" ht="12.75">
      <c r="A63" s="250"/>
      <c r="B63" s="172"/>
      <c r="C63" s="251"/>
      <c r="D63" s="172"/>
    </row>
    <row r="64" spans="1:4" ht="12.75">
      <c r="A64" s="250"/>
      <c r="B64" s="172"/>
      <c r="C64" s="251"/>
      <c r="D64" s="172"/>
    </row>
    <row r="65" spans="1:4" ht="12.75">
      <c r="A65" s="250"/>
      <c r="B65" s="172"/>
      <c r="C65" s="251"/>
      <c r="D65" s="172"/>
    </row>
  </sheetData>
  <mergeCells count="29">
    <mergeCell ref="A5:A6"/>
    <mergeCell ref="B5:B6"/>
    <mergeCell ref="C5:C6"/>
    <mergeCell ref="D5:D6"/>
    <mergeCell ref="D13:D14"/>
    <mergeCell ref="D21:D22"/>
    <mergeCell ref="H21:H22"/>
    <mergeCell ref="A16:A17"/>
    <mergeCell ref="A21:A22"/>
    <mergeCell ref="B21:B22"/>
    <mergeCell ref="C21:C22"/>
    <mergeCell ref="H18:H19"/>
    <mergeCell ref="A18:A19"/>
    <mergeCell ref="B18:B19"/>
    <mergeCell ref="D18:D19"/>
    <mergeCell ref="B16:B17"/>
    <mergeCell ref="C16:C17"/>
    <mergeCell ref="D16:D17"/>
    <mergeCell ref="C18:C19"/>
    <mergeCell ref="H16:H17"/>
    <mergeCell ref="A2:H2"/>
    <mergeCell ref="A3:H3"/>
    <mergeCell ref="H5:H6"/>
    <mergeCell ref="H13:H14"/>
    <mergeCell ref="E5:G5"/>
    <mergeCell ref="E13:G13"/>
    <mergeCell ref="A13:A14"/>
    <mergeCell ref="B13:B14"/>
    <mergeCell ref="C13:C14"/>
  </mergeCells>
  <printOptions horizontalCentered="1"/>
  <pageMargins left="0.2362204724409449" right="0.2362204724409449" top="0.5905511811023623" bottom="0.1968503937007874" header="0.1968503937007874" footer="0.1968503937007874"/>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L52"/>
  <sheetViews>
    <sheetView workbookViewId="0" topLeftCell="A5">
      <selection activeCell="F14" sqref="F14:H14"/>
    </sheetView>
  </sheetViews>
  <sheetFormatPr defaultColWidth="9.140625" defaultRowHeight="12.75"/>
  <cols>
    <col min="1" max="1" width="5.00390625" style="162" customWidth="1"/>
    <col min="2" max="2" width="7.28125" style="162" customWidth="1"/>
    <col min="3" max="3" width="21.28125" style="162" customWidth="1"/>
    <col min="4" max="4" width="9.57421875" style="162" customWidth="1"/>
    <col min="5" max="5" width="12.00390625" style="161" customWidth="1"/>
    <col min="6" max="8" width="14.140625" style="161" customWidth="1"/>
    <col min="9" max="9" width="40.421875" style="161" customWidth="1"/>
    <col min="10" max="16384" width="9.140625" style="161" customWidth="1"/>
  </cols>
  <sheetData>
    <row r="1" spans="5:9" ht="15.75" customHeight="1">
      <c r="E1" s="163"/>
      <c r="I1" s="164" t="s">
        <v>82</v>
      </c>
    </row>
    <row r="2" spans="1:9" ht="18.75" customHeight="1">
      <c r="A2" s="379" t="str">
        <f>+'[1]Balansas ir PN'!A1:F1</f>
        <v>AB "KAUNO TIEKIMAS"</v>
      </c>
      <c r="B2" s="379"/>
      <c r="C2" s="379"/>
      <c r="D2" s="379"/>
      <c r="E2" s="379"/>
      <c r="F2" s="379"/>
      <c r="G2" s="379"/>
      <c r="H2" s="379"/>
      <c r="I2" s="379"/>
    </row>
    <row r="3" spans="1:9" ht="17.25" customHeight="1">
      <c r="A3" s="380" t="s">
        <v>83</v>
      </c>
      <c r="B3" s="380"/>
      <c r="C3" s="380"/>
      <c r="D3" s="380"/>
      <c r="E3" s="380"/>
      <c r="F3" s="380"/>
      <c r="G3" s="380"/>
      <c r="H3" s="380"/>
      <c r="I3" s="380"/>
    </row>
    <row r="4" ht="13.5" thickBot="1"/>
    <row r="5" spans="1:10" s="254" customFormat="1" ht="38.25" customHeight="1">
      <c r="A5" s="421" t="s">
        <v>84</v>
      </c>
      <c r="B5" s="403" t="s">
        <v>85</v>
      </c>
      <c r="C5" s="428"/>
      <c r="D5" s="371" t="s">
        <v>105</v>
      </c>
      <c r="E5" s="403" t="s">
        <v>86</v>
      </c>
      <c r="F5" s="366" t="s">
        <v>87</v>
      </c>
      <c r="G5" s="367"/>
      <c r="H5" s="368"/>
      <c r="I5" s="252" t="s">
        <v>92</v>
      </c>
      <c r="J5" s="253"/>
    </row>
    <row r="6" spans="1:10" s="167" customFormat="1" ht="12.75">
      <c r="A6" s="422"/>
      <c r="B6" s="429"/>
      <c r="C6" s="430"/>
      <c r="D6" s="372"/>
      <c r="E6" s="404"/>
      <c r="F6" s="168">
        <f>+'Turto panaud.efekt'!F6</f>
        <v>2004</v>
      </c>
      <c r="G6" s="169">
        <f>+'Turto panaud.efekt'!G6</f>
        <v>2005</v>
      </c>
      <c r="H6" s="170">
        <f>+'Turto panaud.efekt'!H6</f>
        <v>2006</v>
      </c>
      <c r="I6" s="256"/>
      <c r="J6" s="257"/>
    </row>
    <row r="7" spans="1:10" s="174" customFormat="1" ht="12.75">
      <c r="A7" s="258">
        <v>1</v>
      </c>
      <c r="B7" s="427">
        <v>2</v>
      </c>
      <c r="C7" s="431"/>
      <c r="D7" s="175">
        <v>3</v>
      </c>
      <c r="E7" s="176">
        <v>4</v>
      </c>
      <c r="F7" s="173">
        <v>5</v>
      </c>
      <c r="G7" s="174">
        <v>6</v>
      </c>
      <c r="H7" s="177">
        <v>7</v>
      </c>
      <c r="I7" s="178">
        <v>8</v>
      </c>
      <c r="J7" s="259"/>
    </row>
    <row r="8" spans="1:9" ht="12.75">
      <c r="A8" s="260">
        <v>1</v>
      </c>
      <c r="B8" s="432" t="s">
        <v>88</v>
      </c>
      <c r="C8" s="432"/>
      <c r="D8" s="261" t="s">
        <v>39</v>
      </c>
      <c r="E8" s="262" t="s">
        <v>37</v>
      </c>
      <c r="F8" s="263">
        <f>'[1]Balansas ir PN'!D71</f>
        <v>629083</v>
      </c>
      <c r="G8" s="264">
        <f>'[1]Balansas ir PN'!E71</f>
        <v>4935805</v>
      </c>
      <c r="H8" s="265">
        <f>'[1]Balansas ir PN'!F71</f>
        <v>472066</v>
      </c>
      <c r="I8" s="266"/>
    </row>
    <row r="9" spans="1:9" ht="12.75">
      <c r="A9" s="267">
        <v>2</v>
      </c>
      <c r="B9" s="420" t="s">
        <v>89</v>
      </c>
      <c r="C9" s="420"/>
      <c r="D9" s="190" t="s">
        <v>39</v>
      </c>
      <c r="E9" s="192" t="s">
        <v>5</v>
      </c>
      <c r="F9" s="268">
        <f>'[1]Balansas ir PN'!D57</f>
        <v>313144867</v>
      </c>
      <c r="G9" s="269">
        <f>'[1]Balansas ir PN'!E57</f>
        <v>639630864</v>
      </c>
      <c r="H9" s="270">
        <f>'[1]Balansas ir PN'!F57</f>
        <v>647990246</v>
      </c>
      <c r="I9" s="196"/>
    </row>
    <row r="10" spans="1:9" ht="12.75">
      <c r="A10" s="267">
        <v>3</v>
      </c>
      <c r="B10" s="420" t="s">
        <v>90</v>
      </c>
      <c r="C10" s="420"/>
      <c r="D10" s="190"/>
      <c r="E10" s="192"/>
      <c r="F10" s="271">
        <f>SUM('[1]Balansas ir PN'!C19:'[1]Balansas ir PN'!D19)/2</f>
        <v>140204114</v>
      </c>
      <c r="G10" s="269">
        <f>SUM('[1]Balansas ir PN'!E19:'[1]Balansas ir PN'!D19)/2</f>
        <v>343221938</v>
      </c>
      <c r="H10" s="270">
        <f>SUM('[1]Balansas ir PN'!E19:'[1]Balansas ir PN'!F19)/2</f>
        <v>356458705</v>
      </c>
      <c r="I10" s="196"/>
    </row>
    <row r="11" spans="1:9" ht="12.75">
      <c r="A11" s="267">
        <v>4</v>
      </c>
      <c r="B11" s="420" t="s">
        <v>91</v>
      </c>
      <c r="C11" s="420"/>
      <c r="D11" s="190"/>
      <c r="E11" s="192"/>
      <c r="F11" s="271">
        <f>SUM('[1]Balansas ir PN'!C21:'[1]Balansas ir PN'!D21)/2</f>
        <v>10723505.5</v>
      </c>
      <c r="G11" s="269">
        <f>SUM('[1]Balansas ir PN'!E21:'[1]Balansas ir PN'!D21)/2</f>
        <v>13505949.5</v>
      </c>
      <c r="H11" s="270">
        <f>SUM('[1]Balansas ir PN'!F21:'[1]Balansas ir PN'!E21)/2</f>
        <v>16209885</v>
      </c>
      <c r="I11" s="196"/>
    </row>
    <row r="12" spans="1:9" ht="13.5" thickBot="1">
      <c r="A12" s="272">
        <v>5</v>
      </c>
      <c r="B12" s="425" t="s">
        <v>93</v>
      </c>
      <c r="C12" s="425"/>
      <c r="D12" s="273" t="s">
        <v>39</v>
      </c>
      <c r="E12" s="274" t="s">
        <v>7</v>
      </c>
      <c r="F12" s="275">
        <f>'[1]Balansas ir PN'!D59</f>
        <v>13995472</v>
      </c>
      <c r="G12" s="276">
        <f>'[1]Balansas ir PN'!E59</f>
        <v>70223836</v>
      </c>
      <c r="H12" s="277">
        <f>'[1]Balansas ir PN'!F59</f>
        <v>49257829</v>
      </c>
      <c r="I12" s="278"/>
    </row>
    <row r="13" spans="1:9" s="281" customFormat="1" ht="13.5" thickBot="1">
      <c r="A13" s="279"/>
      <c r="B13" s="279"/>
      <c r="C13" s="279"/>
      <c r="D13" s="279"/>
      <c r="E13" s="280"/>
      <c r="F13" s="280"/>
      <c r="G13" s="280"/>
      <c r="H13" s="280"/>
      <c r="I13" s="280"/>
    </row>
    <row r="14" spans="1:9" s="216" customFormat="1" ht="25.5" customHeight="1">
      <c r="A14" s="369" t="s">
        <v>84</v>
      </c>
      <c r="B14" s="371" t="s">
        <v>116</v>
      </c>
      <c r="C14" s="371" t="s">
        <v>85</v>
      </c>
      <c r="D14" s="403" t="s">
        <v>94</v>
      </c>
      <c r="E14" s="423"/>
      <c r="F14" s="366" t="s">
        <v>95</v>
      </c>
      <c r="G14" s="367"/>
      <c r="H14" s="368"/>
      <c r="I14" s="418" t="s">
        <v>96</v>
      </c>
    </row>
    <row r="15" spans="1:9" ht="12.75">
      <c r="A15" s="370"/>
      <c r="B15" s="372"/>
      <c r="C15" s="372"/>
      <c r="D15" s="404"/>
      <c r="E15" s="424"/>
      <c r="F15" s="168">
        <f>F6</f>
        <v>2004</v>
      </c>
      <c r="G15" s="169">
        <f>G6</f>
        <v>2005</v>
      </c>
      <c r="H15" s="170">
        <f>H6</f>
        <v>2006</v>
      </c>
      <c r="I15" s="419"/>
    </row>
    <row r="16" spans="1:9" ht="12.75">
      <c r="A16" s="258">
        <v>1</v>
      </c>
      <c r="B16" s="175">
        <v>2</v>
      </c>
      <c r="C16" s="175">
        <v>3</v>
      </c>
      <c r="D16" s="426">
        <v>4</v>
      </c>
      <c r="E16" s="427"/>
      <c r="F16" s="173">
        <v>5</v>
      </c>
      <c r="G16" s="174">
        <v>6</v>
      </c>
      <c r="H16" s="177">
        <v>7</v>
      </c>
      <c r="I16" s="282">
        <v>8</v>
      </c>
    </row>
    <row r="17" spans="1:12" ht="30" customHeight="1">
      <c r="A17" s="433">
        <v>6</v>
      </c>
      <c r="B17" s="399" t="s">
        <v>52</v>
      </c>
      <c r="C17" s="399" t="s">
        <v>97</v>
      </c>
      <c r="D17" s="435" t="s">
        <v>53</v>
      </c>
      <c r="E17" s="436"/>
      <c r="F17" s="284">
        <f>IF((F8/F9)&gt;-0.0000000000000001,SUM(F8/F9),"Nevertinama")</f>
        <v>0.002008920044025502</v>
      </c>
      <c r="G17" s="285">
        <f>IF((G8/G9)&gt;-0.0000000000000001,SUM(G8/G9),"Nevertinama")</f>
        <v>0.007716646081043394</v>
      </c>
      <c r="H17" s="286">
        <f>IF((H8/H9)&gt;-0.0000000000000001,SUM(H8/H9),"Nevertinama")</f>
        <v>0.0007285078794226171</v>
      </c>
      <c r="I17" s="447" t="s">
        <v>102</v>
      </c>
      <c r="J17" s="223"/>
      <c r="K17" s="223"/>
      <c r="L17" s="223"/>
    </row>
    <row r="18" spans="1:12" ht="26.25" customHeight="1">
      <c r="A18" s="434"/>
      <c r="B18" s="400"/>
      <c r="C18" s="400"/>
      <c r="D18" s="437"/>
      <c r="E18" s="438"/>
      <c r="F18" s="287"/>
      <c r="G18" s="224"/>
      <c r="H18" s="288"/>
      <c r="I18" s="448"/>
      <c r="J18" s="223"/>
      <c r="K18" s="223"/>
      <c r="L18" s="223"/>
    </row>
    <row r="19" spans="1:12" ht="39" customHeight="1">
      <c r="A19" s="439">
        <v>7</v>
      </c>
      <c r="B19" s="440" t="s">
        <v>54</v>
      </c>
      <c r="C19" s="440" t="s">
        <v>98</v>
      </c>
      <c r="D19" s="441" t="s">
        <v>55</v>
      </c>
      <c r="E19" s="442"/>
      <c r="F19" s="291">
        <f>IF((F12/F9)&gt;-0.0000000000000001,SUM(F12/F9),"Nevertinama")</f>
        <v>0.04469328248640908</v>
      </c>
      <c r="G19" s="292">
        <f>IF((G12/G9)&gt;-0.0000000000000001,SUM(G12/G9),"Nevertinama")</f>
        <v>0.10978806676220677</v>
      </c>
      <c r="H19" s="293">
        <f>IF((H12/H9)&gt;-0.0000000000000001,SUM(H12/H9),"Nevertinama")</f>
        <v>0.07601631244307341</v>
      </c>
      <c r="I19" s="449" t="s">
        <v>101</v>
      </c>
      <c r="J19" s="223"/>
      <c r="K19" s="223"/>
      <c r="L19" s="223"/>
    </row>
    <row r="20" spans="1:12" ht="21" customHeight="1">
      <c r="A20" s="439"/>
      <c r="B20" s="440"/>
      <c r="C20" s="440"/>
      <c r="D20" s="443"/>
      <c r="E20" s="444"/>
      <c r="F20" s="294"/>
      <c r="G20" s="255"/>
      <c r="H20" s="295"/>
      <c r="I20" s="449"/>
      <c r="J20" s="223"/>
      <c r="K20" s="223"/>
      <c r="L20" s="223"/>
    </row>
    <row r="21" spans="1:12" ht="60" customHeight="1">
      <c r="A21" s="289">
        <v>8</v>
      </c>
      <c r="B21" s="290" t="s">
        <v>56</v>
      </c>
      <c r="C21" s="290" t="s">
        <v>99</v>
      </c>
      <c r="D21" s="441" t="s">
        <v>57</v>
      </c>
      <c r="E21" s="442"/>
      <c r="F21" s="296">
        <f>IF((F8/F10)&gt;-0.0000000000000001,SUM(F8/F10),"Nevertinama")</f>
        <v>0.0044869082800237945</v>
      </c>
      <c r="G21" s="297">
        <f>IF((G8/G10)&gt;-0.0000000000000001,SUM(G8/G10),"Nevertinama")</f>
        <v>0.014380796952437231</v>
      </c>
      <c r="H21" s="298">
        <f>IF((H8/H10)&gt;-0.0000000000000001,SUM(H8/H10),"Nevertinama")</f>
        <v>0.0013243217050906359</v>
      </c>
      <c r="I21" s="299" t="s">
        <v>137</v>
      </c>
      <c r="J21" s="223"/>
      <c r="K21" s="223"/>
      <c r="L21" s="223"/>
    </row>
    <row r="22" spans="1:12" ht="59.25" customHeight="1" thickBot="1">
      <c r="A22" s="300">
        <v>9</v>
      </c>
      <c r="B22" s="240" t="s">
        <v>58</v>
      </c>
      <c r="C22" s="240" t="s">
        <v>100</v>
      </c>
      <c r="D22" s="445" t="s">
        <v>59</v>
      </c>
      <c r="E22" s="446"/>
      <c r="F22" s="301">
        <f>IF((F8/F11)&gt;-0.0000000000000001,SUM(F8/F11),"Nevertinama")</f>
        <v>0.058663932237457236</v>
      </c>
      <c r="G22" s="302">
        <f>IF((G8/G11)&gt;-0.0000000000000001,SUM(G8/G11),"Nevertinama")</f>
        <v>0.3654541281973548</v>
      </c>
      <c r="H22" s="303">
        <f>IF((H8/H11)&gt;-0.0000000000000001,SUM(H8/H11),"Nevertinama")</f>
        <v>0.029122106665161414</v>
      </c>
      <c r="I22" s="304" t="s">
        <v>103</v>
      </c>
      <c r="J22" s="223"/>
      <c r="K22" s="223"/>
      <c r="L22" s="223"/>
    </row>
    <row r="24" spans="1:5" ht="12.75">
      <c r="A24" s="305"/>
      <c r="B24" s="251"/>
      <c r="C24" s="251"/>
      <c r="D24" s="251"/>
      <c r="E24" s="172"/>
    </row>
    <row r="25" spans="1:5" ht="12.75">
      <c r="A25" s="305"/>
      <c r="B25" s="251"/>
      <c r="C25" s="251"/>
      <c r="D25" s="251"/>
      <c r="E25" s="172"/>
    </row>
    <row r="26" spans="1:5" ht="12.75">
      <c r="A26" s="305"/>
      <c r="B26" s="251"/>
      <c r="C26" s="251"/>
      <c r="D26" s="251"/>
      <c r="E26" s="172"/>
    </row>
    <row r="27" spans="1:5" ht="12.75">
      <c r="A27" s="305"/>
      <c r="B27" s="251"/>
      <c r="C27" s="251"/>
      <c r="D27" s="251"/>
      <c r="E27" s="172"/>
    </row>
    <row r="28" spans="1:5" ht="12.75">
      <c r="A28" s="305"/>
      <c r="B28" s="251"/>
      <c r="C28" s="251"/>
      <c r="D28" s="251"/>
      <c r="E28" s="172"/>
    </row>
    <row r="29" spans="1:5" ht="12.75">
      <c r="A29" s="305"/>
      <c r="B29" s="251"/>
      <c r="C29" s="251"/>
      <c r="D29" s="251"/>
      <c r="E29" s="172"/>
    </row>
    <row r="30" spans="1:5" ht="12.75">
      <c r="A30" s="305"/>
      <c r="B30" s="251"/>
      <c r="C30" s="251"/>
      <c r="D30" s="251"/>
      <c r="E30" s="172"/>
    </row>
    <row r="31" spans="1:5" ht="12.75">
      <c r="A31" s="305"/>
      <c r="B31" s="251"/>
      <c r="C31" s="251"/>
      <c r="D31" s="251"/>
      <c r="E31" s="172"/>
    </row>
    <row r="32" spans="1:5" ht="12.75">
      <c r="A32" s="305"/>
      <c r="B32" s="251"/>
      <c r="C32" s="251"/>
      <c r="D32" s="251"/>
      <c r="E32" s="172"/>
    </row>
    <row r="33" spans="1:5" ht="12.75">
      <c r="A33" s="305"/>
      <c r="B33" s="251"/>
      <c r="C33" s="251"/>
      <c r="D33" s="251"/>
      <c r="E33" s="172"/>
    </row>
    <row r="34" spans="1:5" ht="12.75">
      <c r="A34" s="305"/>
      <c r="B34" s="251"/>
      <c r="C34" s="251"/>
      <c r="D34" s="251"/>
      <c r="E34" s="172"/>
    </row>
    <row r="35" spans="1:5" ht="12.75">
      <c r="A35" s="305"/>
      <c r="B35" s="251"/>
      <c r="C35" s="251"/>
      <c r="D35" s="251"/>
      <c r="E35" s="172"/>
    </row>
    <row r="36" spans="1:5" ht="12.75">
      <c r="A36" s="305"/>
      <c r="B36" s="251"/>
      <c r="C36" s="251"/>
      <c r="D36" s="251"/>
      <c r="E36" s="172"/>
    </row>
    <row r="37" spans="1:5" ht="12.75">
      <c r="A37" s="305"/>
      <c r="B37" s="251"/>
      <c r="C37" s="251"/>
      <c r="D37" s="251"/>
      <c r="E37" s="172"/>
    </row>
    <row r="38" spans="1:5" ht="12.75">
      <c r="A38" s="305"/>
      <c r="B38" s="251"/>
      <c r="C38" s="251"/>
      <c r="D38" s="251"/>
      <c r="E38" s="172"/>
    </row>
    <row r="39" spans="1:5" ht="12.75">
      <c r="A39" s="305"/>
      <c r="B39" s="251"/>
      <c r="C39" s="251"/>
      <c r="D39" s="251"/>
      <c r="E39" s="172"/>
    </row>
    <row r="40" spans="1:5" ht="12.75">
      <c r="A40" s="305"/>
      <c r="B40" s="251"/>
      <c r="C40" s="251"/>
      <c r="D40" s="251"/>
      <c r="E40" s="172"/>
    </row>
    <row r="41" spans="1:5" ht="12.75">
      <c r="A41" s="305"/>
      <c r="B41" s="251"/>
      <c r="C41" s="251"/>
      <c r="D41" s="251"/>
      <c r="E41" s="172"/>
    </row>
    <row r="42" spans="1:5" ht="12.75">
      <c r="A42" s="305"/>
      <c r="B42" s="251"/>
      <c r="C42" s="251"/>
      <c r="D42" s="251"/>
      <c r="E42" s="172"/>
    </row>
    <row r="43" spans="1:5" ht="12.75">
      <c r="A43" s="305"/>
      <c r="B43" s="251"/>
      <c r="C43" s="251"/>
      <c r="D43" s="251"/>
      <c r="E43" s="172"/>
    </row>
    <row r="44" spans="1:5" ht="12.75">
      <c r="A44" s="305"/>
      <c r="B44" s="251"/>
      <c r="C44" s="251"/>
      <c r="D44" s="251"/>
      <c r="E44" s="172"/>
    </row>
    <row r="45" spans="1:5" ht="12.75">
      <c r="A45" s="305"/>
      <c r="B45" s="251"/>
      <c r="C45" s="251"/>
      <c r="D45" s="251"/>
      <c r="E45" s="172"/>
    </row>
    <row r="46" spans="1:5" ht="12.75">
      <c r="A46" s="305"/>
      <c r="B46" s="251"/>
      <c r="C46" s="251"/>
      <c r="D46" s="251"/>
      <c r="E46" s="172"/>
    </row>
    <row r="47" spans="1:5" ht="12.75">
      <c r="A47" s="305"/>
      <c r="B47" s="251"/>
      <c r="C47" s="251"/>
      <c r="D47" s="251"/>
      <c r="E47" s="172"/>
    </row>
    <row r="48" spans="1:5" ht="12.75">
      <c r="A48" s="305"/>
      <c r="B48" s="251"/>
      <c r="C48" s="251"/>
      <c r="D48" s="251"/>
      <c r="E48" s="172"/>
    </row>
    <row r="49" spans="1:5" ht="12.75">
      <c r="A49" s="305"/>
      <c r="B49" s="251"/>
      <c r="C49" s="251"/>
      <c r="D49" s="251"/>
      <c r="E49" s="172"/>
    </row>
    <row r="50" spans="1:5" ht="12.75">
      <c r="A50" s="305"/>
      <c r="B50" s="251"/>
      <c r="C50" s="251"/>
      <c r="D50" s="251"/>
      <c r="E50" s="172"/>
    </row>
    <row r="51" spans="1:5" ht="12.75">
      <c r="A51" s="305"/>
      <c r="B51" s="251"/>
      <c r="C51" s="251"/>
      <c r="D51" s="251"/>
      <c r="E51" s="172"/>
    </row>
    <row r="52" spans="1:5" ht="12.75">
      <c r="A52" s="305"/>
      <c r="B52" s="251"/>
      <c r="C52" s="251"/>
      <c r="D52" s="251"/>
      <c r="E52" s="172"/>
    </row>
  </sheetData>
  <mergeCells count="32">
    <mergeCell ref="D22:E22"/>
    <mergeCell ref="I17:I18"/>
    <mergeCell ref="I19:I20"/>
    <mergeCell ref="D21:E21"/>
    <mergeCell ref="A19:A20"/>
    <mergeCell ref="B19:B20"/>
    <mergeCell ref="C19:C20"/>
    <mergeCell ref="D19:E20"/>
    <mergeCell ref="A17:A18"/>
    <mergeCell ref="B17:B18"/>
    <mergeCell ref="C17:C18"/>
    <mergeCell ref="D17:E18"/>
    <mergeCell ref="D16:E16"/>
    <mergeCell ref="F5:H5"/>
    <mergeCell ref="B5:C6"/>
    <mergeCell ref="B7:C7"/>
    <mergeCell ref="B8:C8"/>
    <mergeCell ref="F14:H14"/>
    <mergeCell ref="D5:D6"/>
    <mergeCell ref="E5:E6"/>
    <mergeCell ref="B14:B15"/>
    <mergeCell ref="C14:C15"/>
    <mergeCell ref="A2:I2"/>
    <mergeCell ref="A3:I3"/>
    <mergeCell ref="I14:I15"/>
    <mergeCell ref="B9:C9"/>
    <mergeCell ref="A5:A6"/>
    <mergeCell ref="A14:A15"/>
    <mergeCell ref="D14:E15"/>
    <mergeCell ref="B12:C12"/>
    <mergeCell ref="B10:C10"/>
    <mergeCell ref="B11:C11"/>
  </mergeCells>
  <printOptions horizontalCentered="1"/>
  <pageMargins left="0.2362204724409449" right="0.2362204724409449" top="0.5905511811023623" bottom="0.3937007874015748" header="0.1968503937007874" footer="0.1968503937007874"/>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64"/>
  <sheetViews>
    <sheetView zoomScaleSheetLayoutView="75" workbookViewId="0" topLeftCell="A4">
      <selection activeCell="C10" sqref="C10"/>
    </sheetView>
  </sheetViews>
  <sheetFormatPr defaultColWidth="9.140625" defaultRowHeight="12.75"/>
  <cols>
    <col min="1" max="1" width="4.421875" style="161" customWidth="1"/>
    <col min="2" max="2" width="7.28125" style="161" customWidth="1"/>
    <col min="3" max="3" width="26.28125" style="162" customWidth="1"/>
    <col min="4" max="4" width="16.57421875" style="161" customWidth="1"/>
    <col min="5" max="7" width="14.140625" style="161" customWidth="1"/>
    <col min="8" max="8" width="52.421875" style="161" customWidth="1"/>
    <col min="9" max="16384" width="9.140625" style="161" customWidth="1"/>
  </cols>
  <sheetData>
    <row r="1" spans="1:8" ht="17.25" customHeight="1">
      <c r="A1" s="379"/>
      <c r="B1" s="379"/>
      <c r="C1" s="379"/>
      <c r="D1" s="379"/>
      <c r="E1" s="379"/>
      <c r="F1" s="379"/>
      <c r="G1" s="379"/>
      <c r="H1" s="164" t="s">
        <v>118</v>
      </c>
    </row>
    <row r="2" spans="1:8" ht="20.25" customHeight="1">
      <c r="A2" s="379" t="str">
        <f>+'[1]Balansas ir PN'!A1:F1</f>
        <v>AB "KAUNO TIEKIMAS"</v>
      </c>
      <c r="B2" s="379"/>
      <c r="C2" s="379"/>
      <c r="D2" s="379"/>
      <c r="E2" s="379"/>
      <c r="F2" s="379"/>
      <c r="G2" s="379"/>
      <c r="H2" s="379"/>
    </row>
    <row r="3" spans="1:8" ht="18" customHeight="1">
      <c r="A3" s="380" t="s">
        <v>136</v>
      </c>
      <c r="B3" s="380"/>
      <c r="C3" s="380"/>
      <c r="D3" s="380"/>
      <c r="E3" s="380"/>
      <c r="F3" s="380"/>
      <c r="G3" s="380"/>
      <c r="H3" s="380"/>
    </row>
    <row r="4" ht="13.5" thickBot="1"/>
    <row r="5" spans="1:9" s="166" customFormat="1" ht="12.75">
      <c r="A5" s="369" t="s">
        <v>84</v>
      </c>
      <c r="B5" s="371" t="s">
        <v>104</v>
      </c>
      <c r="C5" s="371" t="s">
        <v>85</v>
      </c>
      <c r="D5" s="403" t="s">
        <v>105</v>
      </c>
      <c r="E5" s="450" t="s">
        <v>87</v>
      </c>
      <c r="F5" s="451"/>
      <c r="G5" s="452"/>
      <c r="H5" s="381" t="s">
        <v>92</v>
      </c>
      <c r="I5" s="165"/>
    </row>
    <row r="6" spans="1:9" s="172" customFormat="1" ht="12.75">
      <c r="A6" s="370"/>
      <c r="B6" s="372"/>
      <c r="C6" s="372"/>
      <c r="D6" s="404"/>
      <c r="E6" s="168">
        <v>2004</v>
      </c>
      <c r="F6" s="169">
        <v>2005</v>
      </c>
      <c r="G6" s="306">
        <v>2006</v>
      </c>
      <c r="H6" s="365"/>
      <c r="I6" s="171"/>
    </row>
    <row r="7" spans="1:9" s="180" customFormat="1" ht="12.75">
      <c r="A7" s="173">
        <v>1</v>
      </c>
      <c r="B7" s="174">
        <v>2</v>
      </c>
      <c r="C7" s="175">
        <v>3</v>
      </c>
      <c r="D7" s="176">
        <v>4</v>
      </c>
      <c r="E7" s="173">
        <v>5</v>
      </c>
      <c r="F7" s="174">
        <v>6</v>
      </c>
      <c r="G7" s="177">
        <v>7</v>
      </c>
      <c r="H7" s="178">
        <v>8</v>
      </c>
      <c r="I7" s="179"/>
    </row>
    <row r="8" spans="1:9" s="172" customFormat="1" ht="16.5" customHeight="1">
      <c r="A8" s="181">
        <v>1</v>
      </c>
      <c r="B8" s="182" t="s">
        <v>39</v>
      </c>
      <c r="C8" s="307" t="s">
        <v>106</v>
      </c>
      <c r="D8" s="184" t="s">
        <v>13</v>
      </c>
      <c r="E8" s="308">
        <f>'[1]Balansas ir PN'!D21</f>
        <v>11038047</v>
      </c>
      <c r="F8" s="309">
        <f>'[1]Balansas ir PN'!E21</f>
        <v>15973852</v>
      </c>
      <c r="G8" s="310">
        <f>'[1]Balansas ir PN'!F21</f>
        <v>16445918</v>
      </c>
      <c r="H8" s="188"/>
      <c r="I8" s="161"/>
    </row>
    <row r="9" spans="1:8" s="203" customFormat="1" ht="29.25" customHeight="1">
      <c r="A9" s="189">
        <v>2</v>
      </c>
      <c r="B9" s="197" t="s">
        <v>39</v>
      </c>
      <c r="C9" s="311" t="s">
        <v>107</v>
      </c>
      <c r="D9" s="198" t="s">
        <v>61</v>
      </c>
      <c r="E9" s="312">
        <f>'[1]Balansas ir PN'!D27</f>
        <v>193332510</v>
      </c>
      <c r="F9" s="313">
        <f>'[1]Balansas ir PN'!E27</f>
        <v>466099467</v>
      </c>
      <c r="G9" s="201">
        <f>'[1]Balansas ir PN'!F27</f>
        <v>214398173</v>
      </c>
      <c r="H9" s="314"/>
    </row>
    <row r="10" spans="1:8" s="203" customFormat="1" ht="30.75" customHeight="1">
      <c r="A10" s="189">
        <v>3</v>
      </c>
      <c r="B10" s="197" t="s">
        <v>39</v>
      </c>
      <c r="C10" s="315" t="s">
        <v>108</v>
      </c>
      <c r="D10" s="198" t="s">
        <v>62</v>
      </c>
      <c r="E10" s="312">
        <f>'[1]Balansas ir PN'!D28</f>
        <v>0</v>
      </c>
      <c r="F10" s="313">
        <f>'[1]Balansas ir PN'!E28</f>
        <v>0</v>
      </c>
      <c r="G10" s="201">
        <f>'[1]Balansas ir PN'!F28</f>
        <v>0</v>
      </c>
      <c r="H10" s="202"/>
    </row>
    <row r="11" spans="1:8" ht="13.5" thickBot="1">
      <c r="A11" s="204">
        <v>4</v>
      </c>
      <c r="B11" s="273" t="s">
        <v>39</v>
      </c>
      <c r="C11" s="316" t="s">
        <v>109</v>
      </c>
      <c r="D11" s="317" t="s">
        <v>109</v>
      </c>
      <c r="E11" s="318">
        <f>'[1]Balansas ir PN'!D19</f>
        <v>204370557</v>
      </c>
      <c r="F11" s="319">
        <f>'[1]Balansas ir PN'!E19</f>
        <v>482073319</v>
      </c>
      <c r="G11" s="320">
        <f>'[1]Balansas ir PN'!F19</f>
        <v>230844091</v>
      </c>
      <c r="H11" s="278"/>
    </row>
    <row r="12" spans="1:8" s="215" customFormat="1" ht="13.5" thickBot="1">
      <c r="A12" s="212"/>
      <c r="B12" s="212"/>
      <c r="C12" s="213"/>
      <c r="D12" s="212"/>
      <c r="E12" s="212"/>
      <c r="F12" s="212"/>
      <c r="G12" s="212"/>
      <c r="H12" s="212"/>
    </row>
    <row r="13" spans="1:8" s="216" customFormat="1" ht="12.75" customHeight="1">
      <c r="A13" s="369" t="s">
        <v>38</v>
      </c>
      <c r="B13" s="371" t="s">
        <v>60</v>
      </c>
      <c r="C13" s="371" t="str">
        <f>C5</f>
        <v>Index</v>
      </c>
      <c r="D13" s="403" t="s">
        <v>110</v>
      </c>
      <c r="E13" s="453" t="s">
        <v>95</v>
      </c>
      <c r="F13" s="454"/>
      <c r="G13" s="455"/>
      <c r="H13" s="418" t="s">
        <v>96</v>
      </c>
    </row>
    <row r="14" spans="1:8" ht="12.75">
      <c r="A14" s="370"/>
      <c r="B14" s="372"/>
      <c r="C14" s="372"/>
      <c r="D14" s="404"/>
      <c r="E14" s="168">
        <f>E6</f>
        <v>2004</v>
      </c>
      <c r="F14" s="169">
        <f>F6</f>
        <v>2005</v>
      </c>
      <c r="G14" s="170">
        <f>G6</f>
        <v>2006</v>
      </c>
      <c r="H14" s="419"/>
    </row>
    <row r="15" spans="1:8" ht="12.75">
      <c r="A15" s="173">
        <v>1</v>
      </c>
      <c r="B15" s="174">
        <v>2</v>
      </c>
      <c r="C15" s="175">
        <v>3</v>
      </c>
      <c r="D15" s="176">
        <v>4</v>
      </c>
      <c r="E15" s="173">
        <v>5</v>
      </c>
      <c r="F15" s="174">
        <v>6</v>
      </c>
      <c r="G15" s="177">
        <v>7</v>
      </c>
      <c r="H15" s="178">
        <v>8</v>
      </c>
    </row>
    <row r="16" spans="1:11" ht="36" customHeight="1">
      <c r="A16" s="409">
        <v>5</v>
      </c>
      <c r="B16" s="397" t="s">
        <v>63</v>
      </c>
      <c r="C16" s="399" t="s">
        <v>111</v>
      </c>
      <c r="D16" s="459" t="s">
        <v>64</v>
      </c>
      <c r="E16" s="321">
        <f>IF((E9/E11)&gt;-0.0000000000000001,SUM(E9/E11),"Nevertinama")</f>
        <v>0.9459900331925014</v>
      </c>
      <c r="F16" s="322">
        <f>IF((F9/F11)&gt;-0.0000000000000001,SUM(F9/F11),"Nevertinama")</f>
        <v>0.9668642686279844</v>
      </c>
      <c r="G16" s="323">
        <f>IF((G9/G11)&gt;-0.0000000000000001,SUM(G9/G11),"Nevertinama")</f>
        <v>0.9287574660076527</v>
      </c>
      <c r="H16" s="458" t="s">
        <v>113</v>
      </c>
      <c r="J16" s="223"/>
      <c r="K16" s="223"/>
    </row>
    <row r="17" spans="1:11" ht="18" customHeight="1">
      <c r="A17" s="456"/>
      <c r="B17" s="457"/>
      <c r="C17" s="462"/>
      <c r="D17" s="437"/>
      <c r="E17" s="324"/>
      <c r="F17" s="325"/>
      <c r="G17" s="326"/>
      <c r="H17" s="448"/>
      <c r="I17" s="223"/>
      <c r="J17" s="223"/>
      <c r="K17" s="223"/>
    </row>
    <row r="18" spans="1:11" ht="87" customHeight="1">
      <c r="A18" s="409">
        <v>6</v>
      </c>
      <c r="B18" s="397" t="s">
        <v>65</v>
      </c>
      <c r="C18" s="399" t="s">
        <v>112</v>
      </c>
      <c r="D18" s="459" t="s">
        <v>66</v>
      </c>
      <c r="E18" s="321">
        <f>IF((E9/E8)&gt;-0.0000000000000001,SUM(E9/E8),"Nevertinama")</f>
        <v>17.515101176865798</v>
      </c>
      <c r="F18" s="322">
        <f>IF((F9/F8)&gt;-0.0000000000000001,SUM(F9/F8),"Nevertinama")</f>
        <v>29.178902308597827</v>
      </c>
      <c r="G18" s="323">
        <f>IF((G9/G8)&gt;-0.0000000000000001,SUM(G9/G8),"Nevertinama")</f>
        <v>13.03655855513812</v>
      </c>
      <c r="H18" s="458" t="s">
        <v>114</v>
      </c>
      <c r="J18" s="223"/>
      <c r="K18" s="223"/>
    </row>
    <row r="19" spans="1:11" ht="20.25" customHeight="1">
      <c r="A19" s="416"/>
      <c r="B19" s="417"/>
      <c r="C19" s="402"/>
      <c r="D19" s="460"/>
      <c r="E19" s="327"/>
      <c r="F19" s="328"/>
      <c r="G19" s="329"/>
      <c r="H19" s="461"/>
      <c r="I19" s="223"/>
      <c r="J19" s="223"/>
      <c r="K19" s="223"/>
    </row>
    <row r="20" spans="1:11" ht="90" hidden="1" thickBot="1">
      <c r="A20" s="204">
        <v>7</v>
      </c>
      <c r="B20" s="205" t="s">
        <v>67</v>
      </c>
      <c r="C20" s="240" t="s">
        <v>68</v>
      </c>
      <c r="D20" s="330" t="s">
        <v>69</v>
      </c>
      <c r="E20" s="331">
        <f>E10/SUM(E8+E10)</f>
        <v>0</v>
      </c>
      <c r="F20" s="332">
        <f>F10/SUM(F8+F10)</f>
        <v>0</v>
      </c>
      <c r="G20" s="333">
        <f>G10/SUM(G8+G10)</f>
        <v>0</v>
      </c>
      <c r="H20" s="241" t="s">
        <v>70</v>
      </c>
      <c r="I20" s="236"/>
      <c r="J20" s="236"/>
      <c r="K20" s="236"/>
    </row>
    <row r="21" spans="1:8" ht="12.75">
      <c r="A21" s="245"/>
      <c r="B21" s="245"/>
      <c r="C21" s="246"/>
      <c r="D21" s="247"/>
      <c r="E21" s="248"/>
      <c r="F21" s="248"/>
      <c r="G21" s="248"/>
      <c r="H21" s="249"/>
    </row>
    <row r="22" spans="1:8" ht="12.75">
      <c r="A22" s="245"/>
      <c r="B22" s="245"/>
      <c r="C22" s="246"/>
      <c r="D22" s="247"/>
      <c r="E22" s="248"/>
      <c r="F22" s="248"/>
      <c r="G22" s="248"/>
      <c r="H22" s="249"/>
    </row>
    <row r="36" spans="1:4" ht="12.75">
      <c r="A36" s="250"/>
      <c r="B36" s="172"/>
      <c r="C36" s="251"/>
      <c r="D36" s="172"/>
    </row>
    <row r="37" spans="1:4" ht="12.75">
      <c r="A37" s="250"/>
      <c r="B37" s="172"/>
      <c r="C37" s="251"/>
      <c r="D37" s="172"/>
    </row>
    <row r="38" spans="1:4" ht="12.75">
      <c r="A38" s="250"/>
      <c r="B38" s="172"/>
      <c r="C38" s="251"/>
      <c r="D38" s="172"/>
    </row>
    <row r="39" spans="1:4" ht="12.75">
      <c r="A39" s="250"/>
      <c r="B39" s="172"/>
      <c r="C39" s="251"/>
      <c r="D39" s="172"/>
    </row>
    <row r="40" spans="1:4" ht="12.75">
      <c r="A40" s="250"/>
      <c r="B40" s="172"/>
      <c r="C40" s="251"/>
      <c r="D40" s="172"/>
    </row>
    <row r="41" spans="1:4" ht="12.75">
      <c r="A41" s="250"/>
      <c r="B41" s="172"/>
      <c r="C41" s="251"/>
      <c r="D41" s="172"/>
    </row>
    <row r="42" spans="1:4" ht="12.75">
      <c r="A42" s="250"/>
      <c r="B42" s="172"/>
      <c r="C42" s="251"/>
      <c r="D42" s="172"/>
    </row>
    <row r="43" spans="1:4" ht="12.75">
      <c r="A43" s="250"/>
      <c r="B43" s="172"/>
      <c r="C43" s="251"/>
      <c r="D43" s="172"/>
    </row>
    <row r="44" spans="1:4" ht="12.75">
      <c r="A44" s="250"/>
      <c r="B44" s="172"/>
      <c r="C44" s="251"/>
      <c r="D44" s="172"/>
    </row>
    <row r="45" spans="1:4" ht="12.75">
      <c r="A45" s="250"/>
      <c r="B45" s="172"/>
      <c r="C45" s="251"/>
      <c r="D45" s="172"/>
    </row>
    <row r="46" spans="1:4" ht="12.75">
      <c r="A46" s="250"/>
      <c r="B46" s="172"/>
      <c r="C46" s="251"/>
      <c r="D46" s="172"/>
    </row>
    <row r="47" spans="1:4" ht="12.75">
      <c r="A47" s="250"/>
      <c r="B47" s="172"/>
      <c r="C47" s="251"/>
      <c r="D47" s="172"/>
    </row>
    <row r="48" spans="1:4" ht="12.75">
      <c r="A48" s="250"/>
      <c r="B48" s="172"/>
      <c r="C48" s="251"/>
      <c r="D48" s="172"/>
    </row>
    <row r="49" spans="1:4" ht="12.75">
      <c r="A49" s="250"/>
      <c r="B49" s="172"/>
      <c r="C49" s="251"/>
      <c r="D49" s="172"/>
    </row>
    <row r="50" spans="1:4" ht="12.75">
      <c r="A50" s="250"/>
      <c r="B50" s="172"/>
      <c r="C50" s="251"/>
      <c r="D50" s="172"/>
    </row>
    <row r="51" spans="1:4" ht="12.75">
      <c r="A51" s="250"/>
      <c r="B51" s="172"/>
      <c r="C51" s="251"/>
      <c r="D51" s="172"/>
    </row>
    <row r="52" spans="1:4" ht="12.75">
      <c r="A52" s="250"/>
      <c r="B52" s="172"/>
      <c r="C52" s="251"/>
      <c r="D52" s="172"/>
    </row>
    <row r="53" spans="1:4" ht="12.75">
      <c r="A53" s="250"/>
      <c r="B53" s="172"/>
      <c r="C53" s="251"/>
      <c r="D53" s="172"/>
    </row>
    <row r="54" spans="1:4" ht="12.75">
      <c r="A54" s="250"/>
      <c r="B54" s="172"/>
      <c r="C54" s="251"/>
      <c r="D54" s="172"/>
    </row>
    <row r="55" spans="1:4" ht="12.75">
      <c r="A55" s="250"/>
      <c r="B55" s="172"/>
      <c r="C55" s="251"/>
      <c r="D55" s="172"/>
    </row>
    <row r="56" spans="1:4" ht="12.75">
      <c r="A56" s="250"/>
      <c r="B56" s="172"/>
      <c r="C56" s="251"/>
      <c r="D56" s="172"/>
    </row>
    <row r="57" spans="1:4" ht="12.75">
      <c r="A57" s="250"/>
      <c r="B57" s="172"/>
      <c r="C57" s="251"/>
      <c r="D57" s="172"/>
    </row>
    <row r="58" spans="1:4" ht="12.75">
      <c r="A58" s="250"/>
      <c r="B58" s="172"/>
      <c r="C58" s="251"/>
      <c r="D58" s="172"/>
    </row>
    <row r="59" spans="1:4" ht="12.75">
      <c r="A59" s="250"/>
      <c r="B59" s="172"/>
      <c r="C59" s="251"/>
      <c r="D59" s="172"/>
    </row>
    <row r="60" spans="1:4" ht="12.75">
      <c r="A60" s="250"/>
      <c r="B60" s="172"/>
      <c r="C60" s="251"/>
      <c r="D60" s="172"/>
    </row>
    <row r="61" spans="1:4" ht="12.75">
      <c r="A61" s="250"/>
      <c r="B61" s="172"/>
      <c r="C61" s="251"/>
      <c r="D61" s="172"/>
    </row>
    <row r="62" spans="1:4" ht="12.75">
      <c r="A62" s="250"/>
      <c r="B62" s="172"/>
      <c r="C62" s="251"/>
      <c r="D62" s="172"/>
    </row>
    <row r="63" spans="1:4" ht="12.75">
      <c r="A63" s="250"/>
      <c r="B63" s="172"/>
      <c r="C63" s="251"/>
      <c r="D63" s="172"/>
    </row>
    <row r="64" spans="1:4" ht="12.75">
      <c r="A64" s="250"/>
      <c r="B64" s="172"/>
      <c r="C64" s="251"/>
      <c r="D64" s="172"/>
    </row>
  </sheetData>
  <mergeCells count="25">
    <mergeCell ref="A16:A17"/>
    <mergeCell ref="B16:B17"/>
    <mergeCell ref="H16:H17"/>
    <mergeCell ref="A18:A19"/>
    <mergeCell ref="B18:B19"/>
    <mergeCell ref="C18:C19"/>
    <mergeCell ref="D18:D19"/>
    <mergeCell ref="H18:H19"/>
    <mergeCell ref="C16:C17"/>
    <mergeCell ref="D16:D17"/>
    <mergeCell ref="D5:D6"/>
    <mergeCell ref="C13:C14"/>
    <mergeCell ref="D13:D14"/>
    <mergeCell ref="A13:A14"/>
    <mergeCell ref="B13:B14"/>
    <mergeCell ref="A3:H3"/>
    <mergeCell ref="A1:G1"/>
    <mergeCell ref="A2:H2"/>
    <mergeCell ref="H13:H14"/>
    <mergeCell ref="H5:H6"/>
    <mergeCell ref="A5:A6"/>
    <mergeCell ref="B5:B6"/>
    <mergeCell ref="E5:G5"/>
    <mergeCell ref="E13:G13"/>
    <mergeCell ref="C5:C6"/>
  </mergeCells>
  <printOptions horizontalCentered="1"/>
  <pageMargins left="0.2362204724409449" right="0.2362204724409449" top="0.5905511811023623" bottom="0.3937007874015748" header="0.1968503937007874" footer="0.1968503937007874"/>
  <pageSetup fitToHeight="1" fitToWidth="1" horizontalDpi="300" verticalDpi="3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L57"/>
  <sheetViews>
    <sheetView workbookViewId="0" topLeftCell="A5">
      <selection activeCell="C12" sqref="C12"/>
    </sheetView>
  </sheetViews>
  <sheetFormatPr defaultColWidth="9.140625" defaultRowHeight="12.75"/>
  <cols>
    <col min="1" max="1" width="5.00390625" style="162" customWidth="1"/>
    <col min="2" max="2" width="5.421875" style="162" customWidth="1"/>
    <col min="3" max="3" width="28.7109375" style="162" customWidth="1"/>
    <col min="4" max="4" width="12.28125" style="162" customWidth="1"/>
    <col min="5" max="5" width="13.00390625" style="161" customWidth="1"/>
    <col min="6" max="8" width="14.140625" style="161" customWidth="1"/>
    <col min="9" max="9" width="54.00390625" style="161" customWidth="1"/>
    <col min="10" max="16384" width="9.140625" style="161" customWidth="1"/>
  </cols>
  <sheetData>
    <row r="1" spans="5:9" ht="16.5" customHeight="1">
      <c r="E1" s="163"/>
      <c r="I1" s="164" t="s">
        <v>117</v>
      </c>
    </row>
    <row r="2" spans="1:9" ht="20.25" customHeight="1">
      <c r="A2" s="379" t="str">
        <f>+'[1]Balansas ir PN'!A1:F1</f>
        <v>AB "KAUNO TIEKIMAS"</v>
      </c>
      <c r="B2" s="379"/>
      <c r="C2" s="379"/>
      <c r="D2" s="379"/>
      <c r="E2" s="379"/>
      <c r="F2" s="379"/>
      <c r="G2" s="379"/>
      <c r="H2" s="379"/>
      <c r="I2" s="379"/>
    </row>
    <row r="3" spans="1:9" ht="18.75" customHeight="1">
      <c r="A3" s="380" t="s">
        <v>115</v>
      </c>
      <c r="B3" s="380"/>
      <c r="C3" s="380"/>
      <c r="D3" s="380"/>
      <c r="E3" s="380"/>
      <c r="F3" s="380"/>
      <c r="G3" s="380"/>
      <c r="H3" s="380"/>
      <c r="I3" s="380"/>
    </row>
    <row r="4" ht="13.5" thickBot="1"/>
    <row r="5" spans="1:10" s="254" customFormat="1" ht="15" customHeight="1">
      <c r="A5" s="369" t="s">
        <v>84</v>
      </c>
      <c r="B5" s="371" t="s">
        <v>104</v>
      </c>
      <c r="C5" s="371" t="s">
        <v>85</v>
      </c>
      <c r="D5" s="371" t="s">
        <v>105</v>
      </c>
      <c r="E5" s="403" t="s">
        <v>86</v>
      </c>
      <c r="F5" s="366" t="s">
        <v>87</v>
      </c>
      <c r="G5" s="367"/>
      <c r="H5" s="368"/>
      <c r="I5" s="381" t="s">
        <v>92</v>
      </c>
      <c r="J5" s="253"/>
    </row>
    <row r="6" spans="1:10" s="167" customFormat="1" ht="38.25" customHeight="1">
      <c r="A6" s="370"/>
      <c r="B6" s="372"/>
      <c r="C6" s="372"/>
      <c r="D6" s="372"/>
      <c r="E6" s="404"/>
      <c r="F6" s="334">
        <f>'Finansų struk.rod.'!E6</f>
        <v>2004</v>
      </c>
      <c r="G6" s="335">
        <f>'Finansų struk.rod.'!F6</f>
        <v>2005</v>
      </c>
      <c r="H6" s="336">
        <f>'Finansų struk.rod.'!G6</f>
        <v>2006</v>
      </c>
      <c r="I6" s="365"/>
      <c r="J6" s="257"/>
    </row>
    <row r="7" spans="1:10" s="174" customFormat="1" ht="12.75">
      <c r="A7" s="258">
        <v>1</v>
      </c>
      <c r="B7" s="175">
        <v>2</v>
      </c>
      <c r="C7" s="175">
        <v>3</v>
      </c>
      <c r="D7" s="174">
        <v>4</v>
      </c>
      <c r="E7" s="176">
        <v>5</v>
      </c>
      <c r="F7" s="173">
        <v>6</v>
      </c>
      <c r="G7" s="174">
        <v>7</v>
      </c>
      <c r="H7" s="177">
        <v>8</v>
      </c>
      <c r="I7" s="178">
        <v>9</v>
      </c>
      <c r="J7" s="259"/>
    </row>
    <row r="8" spans="1:9" ht="12.75">
      <c r="A8" s="337">
        <v>1</v>
      </c>
      <c r="B8" s="338" t="s">
        <v>39</v>
      </c>
      <c r="C8" s="218" t="s">
        <v>89</v>
      </c>
      <c r="D8" s="338" t="s">
        <v>39</v>
      </c>
      <c r="E8" s="184" t="s">
        <v>5</v>
      </c>
      <c r="F8" s="339">
        <f>'[1]Balansas ir PN'!D57</f>
        <v>313144867</v>
      </c>
      <c r="G8" s="340">
        <f>'[1]Balansas ir PN'!E57</f>
        <v>639630864</v>
      </c>
      <c r="H8" s="341">
        <f>'[1]Balansas ir PN'!F57</f>
        <v>647990246</v>
      </c>
      <c r="I8" s="188"/>
    </row>
    <row r="9" spans="1:9" s="203" customFormat="1" ht="17.25" customHeight="1">
      <c r="A9" s="289">
        <v>2</v>
      </c>
      <c r="B9" s="290" t="s">
        <v>39</v>
      </c>
      <c r="C9" s="290" t="s">
        <v>119</v>
      </c>
      <c r="D9" s="290" t="s">
        <v>39</v>
      </c>
      <c r="E9" s="198" t="s">
        <v>6</v>
      </c>
      <c r="F9" s="342">
        <f>'[1]Balansas ir PN'!D58</f>
        <v>299149395</v>
      </c>
      <c r="G9" s="343">
        <f>'[1]Balansas ir PN'!E58</f>
        <v>569407028</v>
      </c>
      <c r="H9" s="344">
        <f>'[1]Balansas ir PN'!F58</f>
        <v>598732417</v>
      </c>
      <c r="I9" s="202"/>
    </row>
    <row r="10" spans="1:9" s="203" customFormat="1" ht="28.5" customHeight="1">
      <c r="A10" s="289">
        <v>3</v>
      </c>
      <c r="B10" s="290" t="s">
        <v>39</v>
      </c>
      <c r="C10" s="290" t="s">
        <v>120</v>
      </c>
      <c r="D10" s="290"/>
      <c r="E10" s="345"/>
      <c r="F10" s="346">
        <f>SUM('[1]Balansas ir PN'!C35:D35)/2</f>
        <v>129479926</v>
      </c>
      <c r="G10" s="343">
        <f>SUM('[1]Balansas ir PN'!D35:E35)/2</f>
        <v>329715988.5</v>
      </c>
      <c r="H10" s="347">
        <f>SUM('[1]Balansas ir PN'!E35:F35)/2</f>
        <v>340248820</v>
      </c>
      <c r="I10" s="202"/>
    </row>
    <row r="11" spans="1:9" s="203" customFormat="1" ht="28.5" customHeight="1">
      <c r="A11" s="289">
        <v>4</v>
      </c>
      <c r="B11" s="290" t="s">
        <v>39</v>
      </c>
      <c r="C11" s="290" t="s">
        <v>121</v>
      </c>
      <c r="D11" s="290"/>
      <c r="E11" s="198"/>
      <c r="F11" s="342">
        <f>(('[1]Balansas ir PN'!C11-'[1]Balansas ir PN'!C35)+'Likvidumo rodikliai'!E21)/2</f>
        <v>8515856.5</v>
      </c>
      <c r="G11" s="343">
        <f>+('Likvidumo rodikliai'!E21+'Likvidumo rodikliai'!F21)/2</f>
        <v>2783789.5</v>
      </c>
      <c r="H11" s="344">
        <f>+('Likvidumo rodikliai'!F21+'Likvidumo rodikliai'!G21)/2</f>
        <v>1590933.5</v>
      </c>
      <c r="I11" s="202"/>
    </row>
    <row r="12" spans="1:9" s="203" customFormat="1" ht="17.25" customHeight="1">
      <c r="A12" s="289">
        <v>5</v>
      </c>
      <c r="B12" s="290" t="s">
        <v>39</v>
      </c>
      <c r="C12" s="290" t="s">
        <v>122</v>
      </c>
      <c r="D12" s="290" t="s">
        <v>71</v>
      </c>
      <c r="E12" s="345"/>
      <c r="F12" s="342">
        <f>'[1]Balansas ir PN'!D6</f>
        <v>2218349</v>
      </c>
      <c r="G12" s="343">
        <f>'[1]Balansas ir PN'!E6</f>
        <v>19225971</v>
      </c>
      <c r="H12" s="344">
        <f>'[1]Balansas ir PN'!F6</f>
        <v>10011932</v>
      </c>
      <c r="I12" s="202"/>
    </row>
    <row r="13" spans="1:9" s="203" customFormat="1" ht="17.25" customHeight="1">
      <c r="A13" s="289">
        <v>6</v>
      </c>
      <c r="B13" s="290" t="s">
        <v>39</v>
      </c>
      <c r="C13" s="290" t="s">
        <v>123</v>
      </c>
      <c r="D13" s="197"/>
      <c r="E13" s="198"/>
      <c r="F13" s="342">
        <f>SUM('[1]Balansas ir PN'!C13:D13)/2</f>
        <v>9643883</v>
      </c>
      <c r="G13" s="343">
        <f>SUM('[1]Balansas ir PN'!D13:E13)/2</f>
        <v>7649722</v>
      </c>
      <c r="H13" s="344">
        <f>SUM('[1]Balansas ir PN'!E13:F13)/2</f>
        <v>2054255</v>
      </c>
      <c r="I13" s="202"/>
    </row>
    <row r="14" spans="1:9" ht="17.25" customHeight="1" thickBot="1">
      <c r="A14" s="272">
        <v>7</v>
      </c>
      <c r="B14" s="240" t="s">
        <v>39</v>
      </c>
      <c r="C14" s="240" t="s">
        <v>109</v>
      </c>
      <c r="D14" s="240" t="s">
        <v>109</v>
      </c>
      <c r="E14" s="207" t="s">
        <v>39</v>
      </c>
      <c r="F14" s="348">
        <f>'[1]Balansas ir PN'!D19</f>
        <v>204370557</v>
      </c>
      <c r="G14" s="349">
        <f>'[1]Balansas ir PN'!E19</f>
        <v>482073319</v>
      </c>
      <c r="H14" s="350">
        <f>'[1]Balansas ir PN'!F19</f>
        <v>230844091</v>
      </c>
      <c r="I14" s="278"/>
    </row>
    <row r="15" spans="1:9" s="281" customFormat="1" ht="13.5" thickBot="1">
      <c r="A15" s="279"/>
      <c r="B15" s="279"/>
      <c r="C15" s="279"/>
      <c r="D15" s="279"/>
      <c r="E15" s="280"/>
      <c r="F15" s="280"/>
      <c r="G15" s="280"/>
      <c r="H15" s="280"/>
      <c r="I15" s="280"/>
    </row>
    <row r="16" spans="1:9" s="216" customFormat="1" ht="15" customHeight="1">
      <c r="A16" s="369" t="s">
        <v>84</v>
      </c>
      <c r="B16" s="371" t="str">
        <f>B5</f>
        <v>Index code</v>
      </c>
      <c r="C16" s="371" t="s">
        <v>85</v>
      </c>
      <c r="D16" s="403" t="s">
        <v>94</v>
      </c>
      <c r="E16" s="423"/>
      <c r="F16" s="366" t="s">
        <v>95</v>
      </c>
      <c r="G16" s="367"/>
      <c r="H16" s="368"/>
      <c r="I16" s="418" t="s">
        <v>96</v>
      </c>
    </row>
    <row r="17" spans="1:9" ht="12.75">
      <c r="A17" s="370"/>
      <c r="B17" s="372"/>
      <c r="C17" s="372"/>
      <c r="D17" s="404"/>
      <c r="E17" s="424"/>
      <c r="F17" s="168">
        <f>F6</f>
        <v>2004</v>
      </c>
      <c r="G17" s="169">
        <f>G6</f>
        <v>2005</v>
      </c>
      <c r="H17" s="170">
        <f>H6</f>
        <v>2006</v>
      </c>
      <c r="I17" s="419"/>
    </row>
    <row r="18" spans="1:9" ht="12.75">
      <c r="A18" s="258">
        <v>1</v>
      </c>
      <c r="B18" s="175">
        <v>2</v>
      </c>
      <c r="C18" s="175">
        <v>3</v>
      </c>
      <c r="D18" s="427">
        <v>4</v>
      </c>
      <c r="E18" s="474"/>
      <c r="F18" s="173">
        <v>5</v>
      </c>
      <c r="G18" s="174">
        <v>6</v>
      </c>
      <c r="H18" s="177">
        <v>7</v>
      </c>
      <c r="I18" s="351">
        <v>8</v>
      </c>
    </row>
    <row r="19" spans="1:10" ht="42" customHeight="1">
      <c r="A19" s="283">
        <v>8</v>
      </c>
      <c r="B19" s="218" t="s">
        <v>72</v>
      </c>
      <c r="C19" s="218" t="s">
        <v>124</v>
      </c>
      <c r="D19" s="473" t="s">
        <v>73</v>
      </c>
      <c r="E19" s="459"/>
      <c r="F19" s="352">
        <f>SUM(F9/F13)</f>
        <v>31.019600196310968</v>
      </c>
      <c r="G19" s="353">
        <f>SUM(G9/G13)</f>
        <v>74.4349961998619</v>
      </c>
      <c r="H19" s="354">
        <f>SUM(H9/H13)</f>
        <v>291.4596371920721</v>
      </c>
      <c r="I19" s="222" t="s">
        <v>129</v>
      </c>
      <c r="J19" s="223"/>
    </row>
    <row r="20" spans="1:9" ht="93" customHeight="1">
      <c r="A20" s="289">
        <v>9</v>
      </c>
      <c r="B20" s="290" t="s">
        <v>74</v>
      </c>
      <c r="C20" s="290" t="s">
        <v>125</v>
      </c>
      <c r="D20" s="471" t="s">
        <v>75</v>
      </c>
      <c r="E20" s="472"/>
      <c r="F20" s="355">
        <f>SUM(F8/F10)</f>
        <v>2.4184819738003247</v>
      </c>
      <c r="G20" s="356">
        <f>SUM(G8/G10)</f>
        <v>1.9399449414325263</v>
      </c>
      <c r="H20" s="357">
        <f>SUM(H8/H10)</f>
        <v>1.9044599361138121</v>
      </c>
      <c r="I20" s="235" t="s">
        <v>135</v>
      </c>
    </row>
    <row r="21" spans="1:9" ht="41.25" customHeight="1">
      <c r="A21" s="289">
        <v>10</v>
      </c>
      <c r="B21" s="290" t="s">
        <v>76</v>
      </c>
      <c r="C21" s="290" t="s">
        <v>126</v>
      </c>
      <c r="D21" s="471" t="s">
        <v>77</v>
      </c>
      <c r="E21" s="472"/>
      <c r="F21" s="355">
        <f>SUM(F8/F11)</f>
        <v>36.77197554937663</v>
      </c>
      <c r="G21" s="356">
        <f>SUM(G8/G11)</f>
        <v>229.76983855999168</v>
      </c>
      <c r="H21" s="357">
        <f>SUM(H8/H11)</f>
        <v>407.30190545362206</v>
      </c>
      <c r="I21" s="235" t="s">
        <v>130</v>
      </c>
    </row>
    <row r="22" spans="1:9" ht="22.5" customHeight="1">
      <c r="A22" s="433">
        <v>11</v>
      </c>
      <c r="B22" s="399" t="s">
        <v>78</v>
      </c>
      <c r="C22" s="399" t="s">
        <v>127</v>
      </c>
      <c r="D22" s="459" t="s">
        <v>79</v>
      </c>
      <c r="E22" s="475"/>
      <c r="F22" s="352">
        <f>SUM(F8/F12)</f>
        <v>141.16122711079277</v>
      </c>
      <c r="G22" s="353">
        <f>SUM(G8/G12)</f>
        <v>33.26910583605894</v>
      </c>
      <c r="H22" s="354">
        <f>SUM(H8/H12)</f>
        <v>64.72179854997017</v>
      </c>
      <c r="I22" s="377" t="s">
        <v>131</v>
      </c>
    </row>
    <row r="23" spans="1:12" ht="19.5" customHeight="1">
      <c r="A23" s="468"/>
      <c r="B23" s="402"/>
      <c r="C23" s="402"/>
      <c r="D23" s="460"/>
      <c r="E23" s="476"/>
      <c r="F23" s="294"/>
      <c r="G23" s="255"/>
      <c r="H23" s="295"/>
      <c r="I23" s="415"/>
      <c r="J23" s="223"/>
      <c r="K23" s="223"/>
      <c r="L23" s="223"/>
    </row>
    <row r="24" spans="1:12" ht="22.5" customHeight="1">
      <c r="A24" s="468">
        <v>12</v>
      </c>
      <c r="B24" s="402" t="s">
        <v>80</v>
      </c>
      <c r="C24" s="402" t="s">
        <v>128</v>
      </c>
      <c r="D24" s="463" t="s">
        <v>81</v>
      </c>
      <c r="E24" s="464"/>
      <c r="F24" s="358">
        <f>SUM(F8/F14)</f>
        <v>1.5322406103732447</v>
      </c>
      <c r="G24" s="359">
        <f>SUM(G8/G14)</f>
        <v>1.326833157509802</v>
      </c>
      <c r="H24" s="360">
        <f>SUM(H8/H14)</f>
        <v>2.8070471424802466</v>
      </c>
      <c r="I24" s="378" t="s">
        <v>132</v>
      </c>
      <c r="J24" s="223"/>
      <c r="K24" s="223"/>
      <c r="L24" s="223"/>
    </row>
    <row r="25" spans="1:12" ht="19.5" customHeight="1" thickBot="1">
      <c r="A25" s="469"/>
      <c r="B25" s="470"/>
      <c r="C25" s="470"/>
      <c r="D25" s="465"/>
      <c r="E25" s="466"/>
      <c r="F25" s="300"/>
      <c r="G25" s="361"/>
      <c r="H25" s="362"/>
      <c r="I25" s="467"/>
      <c r="J25" s="223"/>
      <c r="K25" s="223"/>
      <c r="L25" s="223"/>
    </row>
    <row r="26" spans="1:9" ht="12.75">
      <c r="A26" s="363"/>
      <c r="B26" s="363"/>
      <c r="C26" s="246"/>
      <c r="D26" s="247"/>
      <c r="E26" s="247"/>
      <c r="F26" s="248"/>
      <c r="G26" s="248"/>
      <c r="H26" s="248"/>
      <c r="I26" s="249"/>
    </row>
    <row r="29" spans="1:5" ht="12.75">
      <c r="A29" s="305"/>
      <c r="B29" s="251"/>
      <c r="C29" s="251"/>
      <c r="D29" s="251"/>
      <c r="E29" s="172"/>
    </row>
    <row r="30" spans="1:5" ht="12.75">
      <c r="A30" s="305"/>
      <c r="B30" s="251"/>
      <c r="C30" s="251"/>
      <c r="D30" s="251"/>
      <c r="E30" s="172"/>
    </row>
    <row r="31" spans="1:5" ht="12.75">
      <c r="A31" s="305"/>
      <c r="B31" s="251"/>
      <c r="C31" s="251"/>
      <c r="D31" s="251"/>
      <c r="E31" s="172"/>
    </row>
    <row r="32" spans="1:5" ht="12.75">
      <c r="A32" s="305"/>
      <c r="B32" s="251"/>
      <c r="C32" s="251"/>
      <c r="D32" s="251"/>
      <c r="E32" s="172"/>
    </row>
    <row r="33" spans="1:5" ht="12.75">
      <c r="A33" s="305"/>
      <c r="B33" s="251"/>
      <c r="C33" s="251"/>
      <c r="D33" s="251"/>
      <c r="E33" s="172"/>
    </row>
    <row r="34" spans="1:5" ht="12.75">
      <c r="A34" s="305"/>
      <c r="B34" s="251"/>
      <c r="C34" s="251"/>
      <c r="D34" s="251"/>
      <c r="E34" s="172"/>
    </row>
    <row r="35" spans="1:5" ht="12.75">
      <c r="A35" s="305"/>
      <c r="B35" s="251"/>
      <c r="C35" s="251"/>
      <c r="D35" s="251"/>
      <c r="E35" s="172"/>
    </row>
    <row r="36" spans="1:5" ht="12.75">
      <c r="A36" s="305"/>
      <c r="B36" s="251"/>
      <c r="C36" s="251"/>
      <c r="D36" s="251"/>
      <c r="E36" s="172"/>
    </row>
    <row r="37" spans="1:5" ht="12.75">
      <c r="A37" s="305"/>
      <c r="B37" s="251"/>
      <c r="C37" s="251"/>
      <c r="D37" s="251"/>
      <c r="E37" s="172"/>
    </row>
    <row r="38" spans="1:5" ht="12.75">
      <c r="A38" s="305"/>
      <c r="B38" s="251"/>
      <c r="C38" s="251"/>
      <c r="D38" s="251"/>
      <c r="E38" s="172"/>
    </row>
    <row r="39" spans="1:5" ht="12.75">
      <c r="A39" s="305"/>
      <c r="B39" s="251"/>
      <c r="C39" s="251"/>
      <c r="D39" s="251"/>
      <c r="E39" s="172"/>
    </row>
    <row r="40" spans="1:5" ht="12.75">
      <c r="A40" s="305"/>
      <c r="B40" s="251"/>
      <c r="C40" s="251"/>
      <c r="D40" s="251"/>
      <c r="E40" s="172"/>
    </row>
    <row r="41" spans="1:5" ht="12.75">
      <c r="A41" s="305"/>
      <c r="B41" s="251"/>
      <c r="C41" s="251"/>
      <c r="D41" s="251"/>
      <c r="E41" s="172"/>
    </row>
    <row r="42" spans="1:5" ht="12.75">
      <c r="A42" s="305"/>
      <c r="B42" s="251"/>
      <c r="C42" s="251"/>
      <c r="D42" s="251"/>
      <c r="E42" s="172"/>
    </row>
    <row r="43" spans="1:5" ht="12.75">
      <c r="A43" s="305"/>
      <c r="B43" s="251"/>
      <c r="C43" s="251"/>
      <c r="D43" s="251"/>
      <c r="E43" s="172"/>
    </row>
    <row r="44" spans="1:5" ht="12.75">
      <c r="A44" s="305"/>
      <c r="B44" s="251"/>
      <c r="C44" s="251"/>
      <c r="D44" s="251"/>
      <c r="E44" s="172"/>
    </row>
    <row r="45" spans="1:5" ht="12.75">
      <c r="A45" s="305"/>
      <c r="B45" s="251"/>
      <c r="C45" s="251"/>
      <c r="D45" s="251"/>
      <c r="E45" s="172"/>
    </row>
    <row r="46" spans="1:5" ht="12.75">
      <c r="A46" s="305"/>
      <c r="B46" s="251"/>
      <c r="C46" s="251"/>
      <c r="D46" s="251"/>
      <c r="E46" s="172"/>
    </row>
    <row r="47" spans="1:5" ht="12.75">
      <c r="A47" s="305"/>
      <c r="B47" s="251"/>
      <c r="C47" s="251"/>
      <c r="D47" s="251"/>
      <c r="E47" s="172"/>
    </row>
    <row r="48" spans="1:5" ht="12.75">
      <c r="A48" s="305"/>
      <c r="B48" s="251"/>
      <c r="C48" s="251"/>
      <c r="D48" s="251"/>
      <c r="E48" s="172"/>
    </row>
    <row r="49" spans="1:5" ht="12.75">
      <c r="A49" s="305"/>
      <c r="B49" s="251"/>
      <c r="C49" s="251"/>
      <c r="D49" s="251"/>
      <c r="E49" s="172"/>
    </row>
    <row r="50" spans="1:5" ht="12.75">
      <c r="A50" s="305"/>
      <c r="B50" s="251"/>
      <c r="C50" s="251"/>
      <c r="D50" s="251"/>
      <c r="E50" s="172"/>
    </row>
    <row r="51" spans="1:5" ht="12.75">
      <c r="A51" s="305"/>
      <c r="B51" s="251"/>
      <c r="C51" s="251"/>
      <c r="D51" s="251"/>
      <c r="E51" s="172"/>
    </row>
    <row r="52" spans="1:5" ht="12.75">
      <c r="A52" s="305"/>
      <c r="B52" s="251"/>
      <c r="C52" s="251"/>
      <c r="D52" s="251"/>
      <c r="E52" s="172"/>
    </row>
    <row r="53" spans="1:5" ht="12.75">
      <c r="A53" s="305"/>
      <c r="B53" s="251"/>
      <c r="C53" s="251"/>
      <c r="D53" s="251"/>
      <c r="E53" s="172"/>
    </row>
    <row r="54" spans="1:5" ht="12.75">
      <c r="A54" s="305"/>
      <c r="B54" s="251"/>
      <c r="C54" s="251"/>
      <c r="D54" s="251"/>
      <c r="E54" s="172"/>
    </row>
    <row r="55" spans="1:5" ht="12.75">
      <c r="A55" s="305"/>
      <c r="B55" s="251"/>
      <c r="C55" s="251"/>
      <c r="D55" s="251"/>
      <c r="E55" s="172"/>
    </row>
    <row r="56" spans="1:5" ht="12.75">
      <c r="A56" s="305"/>
      <c r="B56" s="251"/>
      <c r="C56" s="251"/>
      <c r="D56" s="251"/>
      <c r="E56" s="172"/>
    </row>
    <row r="57" spans="1:5" ht="12.75">
      <c r="A57" s="305"/>
      <c r="B57" s="251"/>
      <c r="C57" s="251"/>
      <c r="D57" s="251"/>
      <c r="E57" s="172"/>
    </row>
  </sheetData>
  <mergeCells count="29">
    <mergeCell ref="D18:E18"/>
    <mergeCell ref="A22:A23"/>
    <mergeCell ref="B22:B23"/>
    <mergeCell ref="C22:C23"/>
    <mergeCell ref="D22:E23"/>
    <mergeCell ref="I22:I23"/>
    <mergeCell ref="A16:A17"/>
    <mergeCell ref="B16:B17"/>
    <mergeCell ref="C16:C17"/>
    <mergeCell ref="D16:E17"/>
    <mergeCell ref="D20:E20"/>
    <mergeCell ref="D21:E21"/>
    <mergeCell ref="I16:I17"/>
    <mergeCell ref="F16:H16"/>
    <mergeCell ref="D19:E19"/>
    <mergeCell ref="A3:I3"/>
    <mergeCell ref="A2:I2"/>
    <mergeCell ref="A5:A6"/>
    <mergeCell ref="B5:B6"/>
    <mergeCell ref="C5:C6"/>
    <mergeCell ref="I5:I6"/>
    <mergeCell ref="D5:D6"/>
    <mergeCell ref="F5:H5"/>
    <mergeCell ref="E5:E6"/>
    <mergeCell ref="D24:E25"/>
    <mergeCell ref="I24:I25"/>
    <mergeCell ref="A24:A25"/>
    <mergeCell ref="B24:B25"/>
    <mergeCell ref="C24:C25"/>
  </mergeCells>
  <printOptions horizontalCentered="1" verticalCentered="1"/>
  <pageMargins left="0.2362204724409449" right="0.2362204724409449" top="0.5905511811023623" bottom="0.3937007874015748" header="0.1968503937007874" footer="0.1968503937007874"/>
  <pageSetup fitToHeight="1" fitToWidth="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UAB "Auditoriu biuras"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dc:creator>
  <cp:keywords/>
  <dc:description/>
  <cp:lastModifiedBy>PC Buhalteres</cp:lastModifiedBy>
  <dcterms:created xsi:type="dcterms:W3CDTF">2007-03-09T06:07:14Z</dcterms:created>
  <dcterms:modified xsi:type="dcterms:W3CDTF">2007-04-13T17:13:25Z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1063</vt:i4>
  </property>
</Properties>
</file>