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ocuments\FTPbox\agnpas@se06orgftp01.org.nasdaqomx.com\"/>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<sst xmlns="http://schemas.openxmlformats.org/spreadsheetml/2006/main" count="4237" uniqueCount="2733">
  <si>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</si>
  <si>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</si>
  <si>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</si>
  <si>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</si>
  <si>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</si>
  <si>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</si>
  <si>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</si>
  <si>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</si>
  <si>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</si>
  <si>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</si>
  <si>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</si>
  <si>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</si>
  <si>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</si>
  <si>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</si>
  <si>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</si>
  <si>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</si>
  <si>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</si>
  <si>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</si>
  <si>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</si>
  <si>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</si>
  <si>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</si>
  <si>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</si>
  <si>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</si>
  <si>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</si>
  <si>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</si>
  <si>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</si>
  <si>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</si>
  <si>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</si>
  <si>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</si>
  <si>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</si>
  <si>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</si>
  <si>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</si>
  <si>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</si>
  <si>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</si>
  <si>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</si>
  <si>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</si>
  <si>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</si>
  <si>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</si>
  <si>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</si>
  <si>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</si>
  <si>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</si>
  <si>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</si>
  <si>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</si>
  <si>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</si>
  <si>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</si>
  <si>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</si>
  <si>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</si>
  <si>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</si>
  <si>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</si>
  <si>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</si>
  <si>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</si>
  <si>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</si>
  <si>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</si>
  <si>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</si>
  <si>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</si>
  <si>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</si>
  <si>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</si>
  <si>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</si>
  <si>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</si>
  <si>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</si>
  <si>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</si>
  <si>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</si>
  <si>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</si>
  <si>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</si>
  <si>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</si>
  <si>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</si>
  <si>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</si>
  <si>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</si>
  <si>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</si>
  <si>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</si>
  <si>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</si>
  <si>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</si>
  <si>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</si>
  <si>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</si>
  <si>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</si>
  <si>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</si>
  <si>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</si>
  <si>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</si>
  <si>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</si>
  <si>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</si>
  <si>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</si>
  <si>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</si>
  <si>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</si>
  <si>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</si>
  <si>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</si>
  <si>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</si>
  <si>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</si>
  <si>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</si>
  <si>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</si>
  <si>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</si>
  <si>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</si>
  <si>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</si>
  <si>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</si>
  <si>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</si>
  <si>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</si>
  <si>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</si>
  <si>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</si>
  <si>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</si>
  <si>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</si>
  <si>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</si>
  <si>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</si>
  <si>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</si>
  <si>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</si>
  <si>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</si>
  <si>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</si>
  <si>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</si>
  <si>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</si>
  <si>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</si>
  <si>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</si>
  <si>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</si>
  <si>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</si>
  <si>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</si>
  <si>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</si>
  <si>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</si>
  <si>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</si>
  <si>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</si>
  <si>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</si>
  <si>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</si>
  <si>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</si>
  <si>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</si>
  <si>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</si>
  <si>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</si>
  <si>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</si>
  <si>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</si>
  <si>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</si>
  <si>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</si>
  <si>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</si>
  <si>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</si>
  <si>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</si>
  <si>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</si>
  <si>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</si>
  <si>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</si>
  <si>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</si>
  <si>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</si>
  <si>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</si>
  <si>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</si>
  <si>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</si>
  <si>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</si>
  <si>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</si>
  <si>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</si>
  <si>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</si>
  <si>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</si>
  <si>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</si>
  <si>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</si>
  <si>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</si>
  <si>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</si>
  <si>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</si>
  <si>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</si>
  <si>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</si>
  <si>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</si>
  <si>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</si>
  <si>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</si>
  <si>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</si>
  <si>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</si>
  <si>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</si>
  <si>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</si>
  <si>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</si>
  <si>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</si>
  <si>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</si>
  <si>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</si>
  <si>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</si>
  <si>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</si>
  <si>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</si>
  <si>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</si>
  <si>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</si>
  <si>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</si>
  <si>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</si>
  <si>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</si>
  <si>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</si>
  <si>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</si>
  <si>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</si>
  <si>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</si>
  <si>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</si>
  <si>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</si>
  <si>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</si>
  <si>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</si>
  <si>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</si>
  <si>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</si>
  <si>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</si>
  <si>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</si>
  <si>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</si>
  <si>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</si>
  <si>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</si>
  <si>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</si>
  <si>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</si>
  <si>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</si>
  <si>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</si>
  <si>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</si>
  <si>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</si>
  <si>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</si>
  <si>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</si>
  <si>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</si>
  <si>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</si>
  <si>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</si>
  <si>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</si>
  <si>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</si>
  <si>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</si>
  <si>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</si>
  <si>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</si>
  <si>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</si>
  <si>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</si>
  <si>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</si>
  <si>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</si>
  <si>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</si>
  <si>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</si>
  <si>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</si>
  <si>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</si>
  <si>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</si>
  <si>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</si>
  <si>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</si>
  <si>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</si>
  <si>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</si>
  <si>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</si>
  <si>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</si>
  <si>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</si>
  <si>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</si>
  <si>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</si>
  <si>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</si>
  <si>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</si>
  <si>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</si>
  <si>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</si>
  <si>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</si>
  <si>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</si>
  <si>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</si>
  <si>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</si>
  <si>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</si>
  <si>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</si>
  <si>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</si>
  <si>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</si>
  <si>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</si>
  <si>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</si>
  <si>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</si>
  <si>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</si>
  <si>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</si>
  <si>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</si>
  <si>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</si>
  <si>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</si>
  <si>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</si>
  <si>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</si>
  <si>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</si>
  <si>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</si>
  <si>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</si>
  <si>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</si>
  <si>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</si>
  <si>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</si>
  <si>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</si>
  <si>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</si>
  <si>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</si>
  <si>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</si>
  <si>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</si>
  <si>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</si>
  <si>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</si>
  <si>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</si>
  <si>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</si>
  <si>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</si>
  <si>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</si>
  <si>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</si>
  <si>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</si>
  <si>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</si>
  <si>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</si>
  <si>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</si>
  <si>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</si>
  <si>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</si>
  <si>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</si>
  <si>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</si>
  <si>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</si>
  <si>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</si>
  <si>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</si>
  <si>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</si>
  <si>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</si>
  <si>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</si>
  <si>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</si>
  <si>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</si>
  <si>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</si>
  <si>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</si>
  <si>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</si>
  <si>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</si>
  <si>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</si>
  <si>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</si>
  <si>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</si>
  <si>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</si>
  <si>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</si>
  <si>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</si>
  <si>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</si>
  <si>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</si>
  <si>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</si>
  <si>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</si>
  <si>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</si>
  <si>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</si>
  <si>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</si>
  <si>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</si>
  <si>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</si>
  <si>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</si>
  <si>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</si>
  <si>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</si>
  <si>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</si>
  <si>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</si>
  <si>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</si>
  <si>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</si>
  <si>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</si>
  <si>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</si>
  <si>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</si>
  <si>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</si>
  <si>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</si>
  <si>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</si>
  <si>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</si>
  <si>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</si>
  <si>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</si>
  <si>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</si>
  <si>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</si>
  <si>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</si>
  <si>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</si>
  <si>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</si>
  <si>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</si>
  <si>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</si>
  <si>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</si>
  <si>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</si>
  <si>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</si>
  <si>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</si>
  <si>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</si>
  <si>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</si>
  <si>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</si>
  <si>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</si>
  <si>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</si>
  <si>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</si>
  <si>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</si>
  <si>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</si>
  <si>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</si>
  <si>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</si>
  <si>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</si>
  <si>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</si>
  <si>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</si>
  <si>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</si>
  <si>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</si>
  <si>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</si>
  <si>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</si>
  <si>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</si>
  <si>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</si>
  <si>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</si>
  <si>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</si>
  <si>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</si>
  <si>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</si>
  <si>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</si>
  <si>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</si>
  <si>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</si>
  <si>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</si>
  <si>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</si>
  <si>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</si>
  <si>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</si>
  <si>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</si>
  <si>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</si>
  <si>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</si>
  <si>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</si>
  <si>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</si>
  <si>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</si>
  <si>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</si>
  <si>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</si>
  <si>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</si>
  <si>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</si>
  <si>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</si>
  <si>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</si>
  <si>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</si>
  <si>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</si>
  <si>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</si>
  <si>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</si>
  <si>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</si>
  <si>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</si>
  <si>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</si>
  <si>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</si>
  <si>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</si>
  <si>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</si>
  <si>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</si>
  <si>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</si>
  <si>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</si>
  <si>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</si>
  <si>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</si>
  <si>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</si>
  <si>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</si>
  <si>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</si>
  <si>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</si>
  <si>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</si>
  <si>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</si>
  <si>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</si>
  <si>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</si>
  <si>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</si>
  <si>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</si>
  <si>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</si>
  <si>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</si>
  <si>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</si>
  <si>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</si>
  <si>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</si>
  <si>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</si>
  <si>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</si>
  <si>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</si>
  <si>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</si>
  <si>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</si>
  <si>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</si>
  <si>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</si>
  <si>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</si>
  <si>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</si>
  <si>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</si>
  <si>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</si>
  <si>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</si>
  <si>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</si>
  <si>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</si>
  <si>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</si>
  <si>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</si>
  <si>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</si>
  <si>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</si>
  <si>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</si>
  <si>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</si>
  <si>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</si>
  <si>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</si>
  <si>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</si>
  <si>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</si>
  <si>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</si>
  <si>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</si>
  <si>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</si>
  <si>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</si>
  <si>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</si>
  <si>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</si>
  <si>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</si>
  <si>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</si>
  <si>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</si>
  <si>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</si>
  <si>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</si>
  <si>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</si>
  <si>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</si>
  <si>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</si>
  <si>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</si>
  <si>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</si>
  <si>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</si>
  <si>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</si>
  <si>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</si>
  <si>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</si>
  <si>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</si>
  <si>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</si>
  <si>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</si>
  <si>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</si>
  <si>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</si>
  <si>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</si>
  <si>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</si>
  <si>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</si>
  <si>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</si>
  <si>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</si>
  <si>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</si>
  <si>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</si>
  <si>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</si>
  <si>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</si>
  <si>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</si>
  <si>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</si>
  <si>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</si>
  <si>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</si>
  <si>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</si>
  <si>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</si>
  <si>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</si>
  <si>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</si>
  <si>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</si>
  <si>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</si>
  <si>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</si>
  <si>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</si>
  <si>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</si>
  <si>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</si>
  <si>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</si>
  <si>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</si>
  <si>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</si>
  <si>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</si>
  <si>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</si>
  <si>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</si>
  <si>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</si>
  <si>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</si>
  <si>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</si>
  <si>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</si>
  <si>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</si>
  <si>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</si>
  <si>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</si>
  <si>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</si>
  <si>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</si>
  <si>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</si>
  <si>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</si>
  <si>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</si>
  <si>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</si>
  <si>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</si>
  <si>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</si>
  <si>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</si>
  <si>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</si>
  <si>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</si>
  <si>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</si>
  <si>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</si>
  <si>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</si>
  <si>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</si>
  <si>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</si>
  <si>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</si>
  <si>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</si>
  <si>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</si>
  <si>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</si>
  <si>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</si>
  <si>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</si>
  <si>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</si>
  <si>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</si>
  <si>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</si>
  <si>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</si>
  <si>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</si>
  <si>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</si>
  <si>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</si>
  <si>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</si>
  <si>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</si>
  <si>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</si>
  <si>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</si>
  <si>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</si>
  <si>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</si>
  <si>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</si>
  <si>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</si>
  <si>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</si>
  <si>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</si>
  <si>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</si>
  <si>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</si>
  <si>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</si>
  <si>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</si>
  <si>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</si>
  <si>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</si>
  <si>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</si>
  <si>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</si>
  <si>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</si>
  <si>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</si>
  <si>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</si>
  <si>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</si>
  <si>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</si>
  <si>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</si>
  <si>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</si>
  <si>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</si>
  <si>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</si>
  <si>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</si>
  <si>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</si>
  <si>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</si>
  <si>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</si>
  <si>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</si>
  <si>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</si>
  <si>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</si>
  <si>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</si>
  <si>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</si>
  <si>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</si>
  <si>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</si>
  <si>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</si>
  <si>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</si>
  <si>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</si>
  <si>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</si>
  <si>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</si>
  <si>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</si>
  <si>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</si>
  <si>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</si>
  <si>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</si>
  <si>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</si>
  <si>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</si>
  <si>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</si>
  <si>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</si>
  <si>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</si>
  <si>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</si>
  <si>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</si>
  <si>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</si>
  <si>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</si>
  <si>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</si>
  <si>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</si>
  <si>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</si>
  <si>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</si>
  <si>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</si>
  <si>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</si>
  <si>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</si>
  <si>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</si>
  <si>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</si>
  <si>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</si>
  <si>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</si>
  <si>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</si>
  <si>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</si>
  <si>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</si>
  <si>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</si>
  <si>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</si>
  <si>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</si>
  <si>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</si>
  <si>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</si>
  <si>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</si>
  <si>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</si>
  <si>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</si>
  <si>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</si>
  <si>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</si>
  <si>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</si>
  <si>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</si>
  <si>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</si>
  <si>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</si>
  <si>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</si>
  <si>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</si>
  <si>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</si>
  <si>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</si>
  <si>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</si>
  <si>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</si>
  <si>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</si>
  <si>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</si>
  <si>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</si>
  <si>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</si>
  <si>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</si>
  <si>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</si>
  <si>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</si>
  <si>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</si>
  <si>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</si>
  <si>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</si>
  <si>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</si>
  <si>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</si>
  <si>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</si>
  <si>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</si>
  <si>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</si>
  <si>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</si>
  <si>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</si>
  <si>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</si>
  <si>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</si>
  <si>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</si>
  <si>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</si>
  <si>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</si>
  <si>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</si>
  <si>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</si>
  <si>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</si>
  <si>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</si>
  <si>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</si>
  <si>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</si>
  <si>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</si>
  <si>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</si>
  <si>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</si>
  <si>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</si>
  <si>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</si>
  <si>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</si>
  <si>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</si>
  <si>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</si>
  <si>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</si>
  <si>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</si>
  <si>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</si>
  <si>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</si>
  <si>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</si>
  <si>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</si>
  <si>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</si>
  <si>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</si>
  <si>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</si>
  <si>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</si>
  <si>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</si>
  <si>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</si>
  <si>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</si>
  <si>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</si>
  <si>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</si>
  <si>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</si>
  <si>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</si>
  <si>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</si>
  <si>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</si>
  <si>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</si>
  <si>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</si>
  <si>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</si>
  <si>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</si>
  <si>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</si>
  <si>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</si>
  <si>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</si>
  <si>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</si>
  <si>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</si>
  <si>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</si>
  <si>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</si>
  <si>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</si>
  <si>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</si>
  <si>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</si>
  <si>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</si>
  <si>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</si>
  <si>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</si>
  <si>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</si>
  <si>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</si>
  <si>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</si>
  <si>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</si>
  <si>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</si>
  <si>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</si>
  <si>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</si>
  <si>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</si>
  <si>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</si>
  <si>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</si>
  <si>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</si>
  <si>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</si>
  <si>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</si>
  <si>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</si>
  <si>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</si>
  <si>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</si>
  <si>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</si>
  <si>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</si>
  <si>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</si>
  <si>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</si>
  <si>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</si>
  <si>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</si>
  <si>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</si>
  <si>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</si>
  <si>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</si>
  <si>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</si>
  <si>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</si>
  <si>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</si>
  <si>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</si>
  <si>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</si>
  <si>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</si>
  <si>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</si>
  <si>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</si>
  <si>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</si>
  <si>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</si>
  <si>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</si>
  <si>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</si>
  <si>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</si>
  <si>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</si>
  <si>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</si>
  <si>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</si>
  <si>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</si>
  <si>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</si>
  <si>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</si>
  <si>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</si>
  <si>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</si>
  <si>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</si>
  <si>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</si>
  <si>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</si>
  <si>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</si>
  <si>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</si>
  <si>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</si>
  <si>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</si>
  <si>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</si>
  <si>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</si>
  <si>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</si>
  <si>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</si>
  <si>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</si>
  <si>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</si>
  <si>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</si>
  <si>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</si>
  <si>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</si>
  <si>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</si>
  <si>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</si>
  <si>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</si>
  <si>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</si>
  <si>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</si>
  <si>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</si>
  <si>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</si>
  <si>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</si>
  <si>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</si>
  <si>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</si>
  <si>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</si>
  <si>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</si>
  <si>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</si>
  <si>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</si>
  <si>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</si>
  <si>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</si>
  <si>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</si>
  <si>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</si>
  <si>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</si>
  <si>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</si>
  <si>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</si>
  <si>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</si>
  <si>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</si>
  <si>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</si>
  <si>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</si>
  <si>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</si>
  <si>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</si>
  <si>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</si>
  <si>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</si>
  <si>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</si>
  <si>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</si>
  <si>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</si>
  <si>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</si>
  <si>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</si>
  <si>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</si>
  <si>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</si>
  <si>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</si>
  <si>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</si>
  <si>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</si>
  <si>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</si>
  <si>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</si>
  <si>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</si>
  <si>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</si>
  <si>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</si>
  <si>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</si>
  <si>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</si>
  <si>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</si>
  <si>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</si>
  <si>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</si>
  <si>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</si>
  <si>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</si>
  <si>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</si>
  <si>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</si>
  <si>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</si>
  <si>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</si>
  <si>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</si>
  <si>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</si>
  <si>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</si>
  <si>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</si>
  <si>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</si>
  <si>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</si>
  <si>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</si>
  <si>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</si>
  <si>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</si>
  <si>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</si>
  <si>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</si>
  <si>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</si>
  <si>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</si>
  <si>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</si>
  <si>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</si>
  <si>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</si>
  <si>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</si>
  <si>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</si>
  <si>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</si>
  <si>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</si>
  <si>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</si>
  <si>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</si>
  <si>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</si>
  <si>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</si>
  <si>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</si>
  <si>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</si>
  <si>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</si>
  <si>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</si>
  <si>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</si>
  <si>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</si>
  <si>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</si>
  <si>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</si>
  <si>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</si>
  <si>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</si>
  <si>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</si>
  <si>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</si>
  <si>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</si>
  <si>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</si>
  <si>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</si>
  <si>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</si>
  <si>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</si>
  <si>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</si>
  <si>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</si>
  <si>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</si>
  <si>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</si>
  <si>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</si>
  <si>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</si>
  <si>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</si>
  <si>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</si>
  <si>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</si>
  <si>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</si>
  <si>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</si>
  <si>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</si>
  <si>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</si>
  <si>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</si>
  <si>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</si>
  <si>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</si>
  <si>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</si>
  <si>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</si>
  <si>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</si>
  <si>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</si>
  <si>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</si>
  <si>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</si>
  <si>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</si>
  <si>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</si>
  <si>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</si>
  <si>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</si>
  <si>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</si>
  <si>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</si>
  <si>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</si>
  <si>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</si>
  <si>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</si>
  <si>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</si>
  <si>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</si>
  <si>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</si>
  <si>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</si>
  <si>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</si>
  <si>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</si>
  <si>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</si>
  <si>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</si>
  <si>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</si>
  <si>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</si>
  <si>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</si>
  <si>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</si>
  <si>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</si>
  <si>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</si>
  <si>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</si>
  <si>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</si>
  <si>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</si>
  <si>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</si>
  <si>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</si>
  <si>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</si>
  <si>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</si>
  <si>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</si>
  <si>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</si>
  <si>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</si>
  <si>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</si>
  <si>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</si>
  <si>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</si>
  <si>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</si>
  <si>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</si>
  <si>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</si>
  <si>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</si>
  <si>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</si>
  <si>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</si>
  <si>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</si>
  <si>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</si>
  <si>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</si>
  <si>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</si>
  <si>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</si>
  <si>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</si>
  <si>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</si>
  <si>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</si>
  <si>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</si>
  <si>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</si>
  <si>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</si>
  <si>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</si>
  <si>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</si>
  <si>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</si>
  <si>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</si>
  <si>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</si>
  <si>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</si>
  <si>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</si>
  <si>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</si>
  <si>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</si>
  <si>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</si>
  <si>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</si>
  <si>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</si>
  <si>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</si>
  <si>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</si>
  <si>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</si>
  <si>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</si>
  <si>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</si>
  <si>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</si>
  <si>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</si>
  <si>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</si>
  <si>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</si>
  <si>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</si>
  <si>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</si>
  <si>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</si>
  <si>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</si>
  <si>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</si>
  <si>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</si>
  <si>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</si>
  <si>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</si>
  <si>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</si>
  <si>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</si>
  <si>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</si>
  <si>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</si>
  <si>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</si>
  <si>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</si>
  <si>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</si>
  <si>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</si>
  <si>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</si>
  <si>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</si>
  <si>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</si>
  <si>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</si>
  <si>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</si>
  <si>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</si>
  <si>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</si>
  <si>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</si>
  <si>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</si>
  <si>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</si>
  <si>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</si>
  <si>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</si>
  <si>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</si>
  <si>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</si>
  <si>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</si>
  <si>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</si>
  <si>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</si>
  <si>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</si>
  <si>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</si>
  <si>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</si>
  <si>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</si>
  <si>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</si>
  <si>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</si>
  <si>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</si>
  <si>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</si>
  <si>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</si>
  <si>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</si>
  <si>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</si>
  <si>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</si>
  <si>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</si>
  <si>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</si>
  <si>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</si>
  <si>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</si>
  <si>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</si>
  <si>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</si>
  <si>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</si>
  <si>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</si>
  <si>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</si>
  <si>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</si>
  <si>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</si>
  <si>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</si>
  <si>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</si>
  <si>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</si>
  <si>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</si>
  <si>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</si>
  <si>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</si>
  <si>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</si>
  <si>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</si>
  <si>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</si>
  <si>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</si>
  <si>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</si>
  <si>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</si>
  <si>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</si>
  <si>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</si>
  <si>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</si>
  <si>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</si>
  <si>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</si>
  <si>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</si>
  <si>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</si>
  <si>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</si>
  <si>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</si>
  <si>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</si>
  <si>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</si>
  <si>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</si>
  <si>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</si>
  <si>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</si>
  <si>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</si>
  <si>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</si>
  <si>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</si>
  <si>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</si>
  <si>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</si>
  <si>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</si>
  <si>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</si>
  <si>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</si>
  <si>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</si>
  <si>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</si>
  <si>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</si>
  <si>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</si>
  <si>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</si>
  <si>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</si>
  <si>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</si>
  <si>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</si>
  <si>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</si>
  <si>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</si>
  <si>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</si>
  <si>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</si>
  <si>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</si>
  <si>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</si>
  <si>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</si>
  <si>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</si>
  <si>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</si>
  <si>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</si>
  <si>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</si>
  <si>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</si>
  <si>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</si>
  <si>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</si>
  <si>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</si>
  <si>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</si>
  <si>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</si>
  <si>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</si>
  <si>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</si>
  <si>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</si>
  <si>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</si>
  <si>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</si>
  <si>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</si>
  <si>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</si>
  <si>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</si>
  <si>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</si>
  <si>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</si>
  <si>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</si>
  <si>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</si>
  <si>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</si>
  <si>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</si>
  <si>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</si>
  <si>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</si>
  <si>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</si>
  <si>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</si>
  <si>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</si>
  <si>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</si>
  <si>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</si>
  <si>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</si>
  <si>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</si>
  <si>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</si>
  <si>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</si>
  <si>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</si>
  <si>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</si>
  <si>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</si>
  <si>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</si>
  <si>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</si>
  <si>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</si>
  <si>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</si>
  <si>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</si>
  <si>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</si>
  <si>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</si>
  <si>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</si>
  <si>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</si>
  <si>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</si>
  <si>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</si>
  <si>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</si>
  <si>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</si>
  <si>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</si>
  <si>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</si>
  <si>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</si>
  <si>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</si>
  <si>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</si>
  <si>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</si>
  <si>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</si>
  <si>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</si>
  <si>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</si>
  <si>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</si>
  <si>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</si>
  <si>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</si>
  <si>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</si>
  <si>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</si>
  <si>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</si>
  <si>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</si>
  <si>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</si>
  <si>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</si>
  <si>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</si>
  <si>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</si>
  <si>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</si>
  <si>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</si>
  <si>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</si>
  <si>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</si>
  <si>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</si>
  <si>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</si>
  <si>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</si>
  <si>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</si>
  <si>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</si>
  <si>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</si>
  <si>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</si>
  <si>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</si>
  <si>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</si>
  <si>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</si>
  <si>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</si>
  <si>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</si>
  <si>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</si>
  <si>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</si>
  <si>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</si>
  <si>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</si>
  <si>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</si>
  <si>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</si>
  <si>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</si>
  <si>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</si>
  <si>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</si>
  <si>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</si>
  <si>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</si>
  <si>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</si>
  <si>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</si>
  <si>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</si>
  <si>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</si>
  <si>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</si>
  <si>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</si>
  <si>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</si>
  <si>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</si>
  <si>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</si>
  <si>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</si>
  <si>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</si>
  <si>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</si>
  <si>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</si>
  <si>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</si>
  <si>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</si>
  <si>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</si>
  <si>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</si>
  <si>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</si>
  <si>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</si>
  <si>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</si>
  <si>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</si>
  <si>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</si>
  <si>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</si>
  <si>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</si>
  <si>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</si>
  <si>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</si>
  <si>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</si>
  <si>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</si>
  <si>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</si>
  <si>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</si>
  <si>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</si>
  <si>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</si>
  <si>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</si>
  <si>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</si>
  <si>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</si>
  <si>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</si>
  <si>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</si>
  <si>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</si>
  <si>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</si>
  <si>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</si>
  <si>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</si>
  <si>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</si>
  <si>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</si>
  <si>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</si>
  <si>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</si>
  <si>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</si>
  <si>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</si>
  <si>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</si>
  <si>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</si>
  <si>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</si>
  <si>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</si>
  <si>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</si>
  <si>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</si>
  <si>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</si>
  <si>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</si>
  <si>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</si>
  <si>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</si>
  <si>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</si>
  <si>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</si>
  <si>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</si>
  <si>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</si>
  <si>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</si>
  <si>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</si>
  <si>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</si>
  <si>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</si>
  <si>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</si>
  <si>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</si>
  <si>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</si>
  <si>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</si>
  <si>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</si>
  <si>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</si>
  <si>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</si>
  <si>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</si>
  <si>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</si>
  <si>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</si>
  <si>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</si>
  <si>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</si>
  <si>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</si>
  <si>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</si>
  <si>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</si>
  <si>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</si>
  <si>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</si>
  <si>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</si>
  <si>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</si>
  <si>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</si>
  <si>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</si>
  <si>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</si>
  <si>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</si>
  <si>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</si>
  <si>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</si>
  <si>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</si>
  <si>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</si>
  <si>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</si>
  <si>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</si>
  <si>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</si>
  <si>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</si>
  <si>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</si>
  <si>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</si>
  <si>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</si>
  <si>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</si>
  <si>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</si>
  <si>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</si>
  <si>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</si>
  <si>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</si>
  <si>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</si>
  <si>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</si>
  <si>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</si>
  <si>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</si>
  <si>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</si>
  <si>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</si>
  <si>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</si>
  <si>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</si>
  <si>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</si>
  <si>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</si>
  <si>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</si>
  <si>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</si>
  <si>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</si>
  <si>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</si>
  <si>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</si>
  <si>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</si>
  <si>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</si>
  <si>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</si>
  <si>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</si>
  <si>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</si>
  <si>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</si>
  <si>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</si>
  <si>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</si>
  <si>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</si>
  <si>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</si>
  <si>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</si>
  <si>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</si>
  <si>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</si>
  <si>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</si>
  <si>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</si>
  <si>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</si>
  <si>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</si>
  <si>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</si>
  <si>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</si>
  <si>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</si>
  <si>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</si>
  <si>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</si>
  <si>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</si>
  <si>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</si>
  <si>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</si>
  <si>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</si>
  <si>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</si>
  <si>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</si>
  <si>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</si>
  <si>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</si>
  <si>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</si>
  <si>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</si>
  <si>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</si>
  <si>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</si>
  <si>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</si>
  <si>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</si>
  <si>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</si>
  <si>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</si>
  <si>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</si>
  <si>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</si>
  <si>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</si>
  <si>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</si>
  <si>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</si>
  <si>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</si>
  <si>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</si>
  <si>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</si>
  <si>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</si>
  <si>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</si>
  <si>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</si>
  <si>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</si>
  <si>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</si>
  <si>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</si>
  <si>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</si>
  <si>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</si>
  <si>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</si>
  <si>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</si>
  <si>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</si>
  <si>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</si>
  <si>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</si>
  <si>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</si>
  <si>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</si>
  <si>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</si>
  <si>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</si>
  <si>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</si>
  <si>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</si>
  <si>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</si>
  <si>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</si>
  <si>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</si>
  <si>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</si>
  <si>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</si>
  <si>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</si>
  <si>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</si>
  <si>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</si>
  <si>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</si>
  <si>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</si>
  <si>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</si>
  <si>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</si>
  <si>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</si>
  <si>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</si>
  <si>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</si>
  <si>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</si>
  <si>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</si>
  <si>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</si>
  <si>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</si>
  <si>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</si>
  <si>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</si>
  <si>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</si>
  <si>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</si>
  <si>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</si>
  <si>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</si>
  <si>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</si>
  <si>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</si>
  <si>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</si>
  <si>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</si>
  <si>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</si>
  <si>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</si>
  <si>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</si>
  <si>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</si>
  <si>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</si>
  <si>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</si>
  <si>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</si>
  <si>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</si>
  <si>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</si>
  <si>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</si>
  <si>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</si>
  <si>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</si>
  <si>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</si>
  <si>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</si>
  <si>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</si>
  <si>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</si>
  <si>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</si>
  <si>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</si>
  <si>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</si>
  <si>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</si>
  <si>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</si>
  <si>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</si>
  <si>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</si>
  <si>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</si>
  <si>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</si>
  <si>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</si>
  <si>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</si>
  <si>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</si>
  <si>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</si>
  <si>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</si>
  <si>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</si>
  <si>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</si>
  <si>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</si>
  <si>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</si>
  <si>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</si>
  <si>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</si>
  <si>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</si>
  <si>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</si>
  <si>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</si>
  <si>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</si>
  <si>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</si>
  <si>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</si>
  <si>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</si>
  <si>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</si>
  <si>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</si>
  <si>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</si>
  <si>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</si>
  <si>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</si>
  <si>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</si>
  <si>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</si>
  <si>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</si>
  <si>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</si>
  <si>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</si>
  <si>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</si>
  <si>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</si>
  <si>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</si>
  <si>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</si>
  <si>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</si>
  <si>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</si>
  <si>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</si>
  <si>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</si>
  <si>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</si>
  <si>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</si>
  <si>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</si>
  <si>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</si>
  <si>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</si>
  <si>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</si>
  <si>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</si>
  <si>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</si>
  <si>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</si>
  <si>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</si>
  <si>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</si>
  <si>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</si>
  <si>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</si>
  <si>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</si>
  <si>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</si>
  <si>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</si>
  <si>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</si>
  <si>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</si>
  <si>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</si>
  <si>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</si>
  <si>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</si>
  <si>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</si>
  <si>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</si>
  <si>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</si>
  <si>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</si>
  <si>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</si>
  <si>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</si>
  <si>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</si>
  <si>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</si>
  <si>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</si>
  <si>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</si>
  <si>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</si>
  <si>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</si>
  <si>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</si>
  <si>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</si>
  <si>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</si>
  <si>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</si>
  <si>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</si>
  <si>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</si>
  <si>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</si>
  <si>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</si>
  <si>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</si>
  <si>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</si>
  <si>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</si>
  <si>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</si>
  <si>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</si>
  <si>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</si>
  <si>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</si>
  <si>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</si>
  <si>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</si>
  <si>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</si>
  <si>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</si>
  <si>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</si>
  <si>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</si>
  <si>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</si>
  <si>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</si>
  <si>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</si>
  <si>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</si>
  <si>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</si>
  <si>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</si>
  <si>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</si>
  <si>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</si>
  <si>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</si>
  <si>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</si>
  <si>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</si>
  <si>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</si>
  <si>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</si>
  <si>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</si>
  <si>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</si>
  <si>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</si>
  <si>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</si>
  <si>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</si>
  <si>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</si>
  <si>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</si>
  <si>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</si>
  <si>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</si>
  <si>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</si>
  <si>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</si>
  <si>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</si>
  <si>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</si>
  <si>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</si>
  <si>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</si>
  <si>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</si>
  <si>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</si>
  <si>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</si>
  <si>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</si>
  <si>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</si>
  <si>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</si>
  <si>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</si>
  <si>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</si>
  <si>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</si>
  <si>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</si>
  <si>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</si>
  <si>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</si>
  <si>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</si>
  <si>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</si>
  <si>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</si>
  <si>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</si>
  <si>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</si>
  <si>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</si>
  <si>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</si>
  <si>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</si>
  <si>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</si>
  <si>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</si>
  <si>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</si>
  <si>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</si>
  <si>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</si>
  <si>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</si>
  <si>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</si>
  <si>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</si>
  <si>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</si>
  <si>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</si>
  <si>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</si>
  <si>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</si>
  <si>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</si>
  <si>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</si>
  <si>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</si>
  <si>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</si>
  <si>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</si>
  <si>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</si>
  <si>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</si>
  <si>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</si>
  <si>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</si>
  <si>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</si>
  <si>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</si>
  <si>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</si>
  <si>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</si>
  <si>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</si>
  <si>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</si>
  <si>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</si>
  <si>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</si>
  <si>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</si>
  <si>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</si>
  <si>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</si>
  <si>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</si>
  <si>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</si>
  <si>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</si>
  <si>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</si>
  <si>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</si>
  <si>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</si>
  <si>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</si>
  <si>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</si>
  <si>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</si>
  <si>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</si>
  <si>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</si>
  <si>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</si>
  <si>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</si>
  <si>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</si>
  <si>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</si>
  <si>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</si>
  <si>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</si>
  <si>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</si>
  <si>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</si>
  <si>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</si>
  <si>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</si>
  <si>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</si>
  <si>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</si>
  <si>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</si>
  <si>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</si>
  <si>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</si>
  <si>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</si>
  <si>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</si>
  <si>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</si>
  <si>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</si>
  <si>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</si>
  <si>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</si>
  <si>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</si>
  <si>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</si>
  <si>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</si>
  <si>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</si>
  <si>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</si>
  <si>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</si>
  <si>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</si>
  <si>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</si>
  <si>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</si>
  <si>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</si>
  <si>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</si>
  <si>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</si>
  <si>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</si>
  <si>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</si>
  <si>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</si>
  <si>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</si>
  <si>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</si>
  <si>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</si>
  <si>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</si>
  <si>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</si>
  <si>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</si>
  <si>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</si>
  <si>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</si>
  <si>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</si>
  <si>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</si>
  <si>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</si>
  <si>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</si>
  <si>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</si>
  <si>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</si>
  <si>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</si>
  <si>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</si>
  <si>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</si>
  <si>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</si>
  <si>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</si>
  <si>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</si>
  <si>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</si>
  <si>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</si>
  <si>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</si>
  <si>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</si>
  <si>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</si>
  <si>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</si>
  <si>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</si>
  <si>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</si>
  <si>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</si>
  <si>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</si>
  <si>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</si>
  <si>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</si>
  <si>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</si>
  <si>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</si>
  <si>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</si>
  <si>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</si>
  <si>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</si>
  <si>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</si>
  <si>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</si>
  <si>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</si>
  <si>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</si>
  <si>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</si>
  <si>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</si>
  <si>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</si>
  <si>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</si>
  <si>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</si>
  <si>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</si>
  <si>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</si>
  <si>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</si>
  <si>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</si>
  <si>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</si>
  <si>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</si>
  <si>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</si>
  <si>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</si>
  <si>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</si>
  <si>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</si>
  <si>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</si>
  <si>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</si>
  <si>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</si>
  <si>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</si>
  <si>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</si>
  <si>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</si>
  <si>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</si>
  <si>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</si>
  <si>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</si>
  <si>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</si>
  <si>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</si>
  <si>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</si>
  <si>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</si>
  <si>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</si>
  <si>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</si>
  <si>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</si>
  <si>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</si>
  <si>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</si>
  <si>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</si>
  <si>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</si>
  <si>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</si>
  <si>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</si>
  <si>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</si>
  <si>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</si>
  <si>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</si>
  <si>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</si>
  <si>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</si>
  <si>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</si>
  <si>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</si>
  <si>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</si>
  <si>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</si>
  <si>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</si>
  <si>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</si>
  <si>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</si>
  <si>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</si>
  <si>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</si>
  <si>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</si>
  <si>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</si>
  <si>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</si>
  <si>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</si>
  <si>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</si>
  <si>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</si>
  <si>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</si>
  <si>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</si>
  <si>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</si>
  <si>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</si>
  <si>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</si>
  <si>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</si>
  <si>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</si>
  <si>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</si>
  <si>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</si>
  <si>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</si>
  <si>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</si>
  <si>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</si>
  <si>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</si>
  <si>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</si>
  <si>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</si>
  <si>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</si>
  <si>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</si>
  <si>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</si>
  <si>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</si>
  <si>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</si>
  <si>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</si>
  <si>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</si>
  <si>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</si>
  <si>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</si>
  <si>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</si>
  <si>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</si>
  <si>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</si>
  <si>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</si>
  <si>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</si>
  <si>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</si>
  <si>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</si>
  <si>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</si>
  <si>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</si>
  <si>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</si>
  <si>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</si>
  <si>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</si>
  <si>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</si>
  <si>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</si>
  <si>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</si>
  <si>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</si>
  <si>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</si>
  <si>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</si>
  <si>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</si>
  <si>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</si>
  <si>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</si>
  <si>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</si>
  <si>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</si>
  <si>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</si>
  <si>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</si>
  <si>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</si>
  <si>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</si>
  <si>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</si>
  <si>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</si>
  <si>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</si>
  <si>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</si>
  <si>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</si>
  <si>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</si>
  <si>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</si>
  <si>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</si>
  <si>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</si>
  <si>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</si>
  <si>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</si>
  <si>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</si>
  <si>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</si>
  <si>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</si>
  <si>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</si>
  <si>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</si>
  <si>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</si>
  <si>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</si>
  <si>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</si>
  <si>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</si>
  <si>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</si>
  <si>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</si>
  <si>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</si>
  <si>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</si>
  <si>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</si>
  <si>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</si>
  <si>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</si>
  <si>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</si>
  <si>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</si>
  <si>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</si>
  <si>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</si>
  <si>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</si>
  <si>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</si>
  <si>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</si>
  <si>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</si>
  <si>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</si>
  <si>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</si>
  <si>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</si>
  <si>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</si>
  <si>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</si>
  <si>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</si>
  <si>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</si>
  <si>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</si>
  <si>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</si>
  <si>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</si>
  <si>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</si>
  <si>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</si>
  <si>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</si>
  <si>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</si>
  <si>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</si>
  <si>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</si>
  <si>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</si>
  <si>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</si>
  <si>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</si>
  <si>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</si>
  <si>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</si>
  <si>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</si>
  <si>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</si>
  <si>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</si>
  <si>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</si>
  <si>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</si>
  <si>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</si>
  <si>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</si>
  <si>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</si>
  <si>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</si>
  <si>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</si>
  <si>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</si>
  <si>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</si>
  <si>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</si>
  <si>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</si>
  <si>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</si>
  <si>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</si>
  <si>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</si>
  <si>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</si>
  <si>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</si>
  <si>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</si>
  <si>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</si>
  <si>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</si>
  <si>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</si>
  <si>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</si>
  <si>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</si>
  <si>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</si>
  <si>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</si>
  <si>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</si>
  <si>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</si>
  <si>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</si>
  <si>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</si>
  <si>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</si>
  <si>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</si>
  <si>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</si>
  <si>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</si>
  <si>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</si>
  <si>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</si>
  <si>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</si>
  <si>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</si>
  <si>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</si>
  <si>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</si>
  <si>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</si>
  <si>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</si>
  <si>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</si>
  <si>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</si>
  <si>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</si>
  <si>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</si>
  <si>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</si>
  <si>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</si>
  <si>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</si>
  <si>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</si>
  <si>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</si>
  <si>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</si>
  <si>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</si>
  <si>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</si>
  <si>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</si>
  <si>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</si>
  <si>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</si>
  <si>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</si>
  <si>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</si>
  <si>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</si>
  <si>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</si>
  <si>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</si>
  <si>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</si>
  <si>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</si>
  <si>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</si>
  <si>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</si>
  <si>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</si>
  <si>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</si>
  <si>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</si>
  <si>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</si>
  <si>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</si>
  <si>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</si>
  <si>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</si>
  <si>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</si>
  <si>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</si>
  <si>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</si>
  <si>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</si>
  <si>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</si>
  <si>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</si>
  <si>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</si>
  <si>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</si>
  <si>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</si>
  <si>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</si>
  <si>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</si>
  <si>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</si>
  <si>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</si>
  <si>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</si>
  <si>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</si>
  <si>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</si>
  <si>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</si>
  <si>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</si>
  <si>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</si>
  <si>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</si>
  <si>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</si>
  <si>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</si>
  <si>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</si>
  <si>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</si>
  <si>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</si>
  <si>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</si>
  <si>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</si>
  <si>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</si>
  <si>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</si>
  <si>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</si>
  <si>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</si>
  <si>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</si>
  <si>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</si>
  <si>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</si>
  <si>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</si>
  <si>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</si>
  <si>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</si>
  <si>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</si>
  <si>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</si>
  <si>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</si>
  <si>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</si>
  <si>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</si>
  <si>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</si>
  <si>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</si>
  <si>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</si>
  <si>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</si>
  <si>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</si>
  <si>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</si>
  <si>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</si>
  <si>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</si>
  <si>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</si>
  <si>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</si>
  <si>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</si>
  <si>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</si>
  <si>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</si>
  <si>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</si>
  <si>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</si>
  <si>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</si>
  <si>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</si>
  <si>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</si>
  <si>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</si>
  <si>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</si>
  <si>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</si>
  <si>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</si>
  <si>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</si>
  <si>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</si>
  <si>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</si>
  <si>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</si>
  <si>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</si>
  <si>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</si>
  <si>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</si>
  <si>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</si>
  <si>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</si>
  <si>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</si>
  <si>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</si>
  <si>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</si>
  <si>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</si>
  <si>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</si>
  <si>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</si>
  <si>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</si>
  <si>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</si>
  <si>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</si>
  <si>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</si>
  <si>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</si>
  <si>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</si>
  <si>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</si>
  <si>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</si>
  <si>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</si>
  <si>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</si>
  <si>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</si>
  <si>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</si>
  <si>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</si>
  <si>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</si>
  <si>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</si>
  <si>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</si>
  <si>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</si>
  <si>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</si>
  <si>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</si>
  <si>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</si>
  <si>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</si>
  <si>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</si>
  <si>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</si>
  <si>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</si>
  <si>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</si>
  <si>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</si>
  <si>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</si>
  <si>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</si>
  <si>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</si>
  <si>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</si>
  <si>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</si>
  <si>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</si>
  <si>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</si>
  <si>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</si>
  <si>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</si>
  <si>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</si>
  <si>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</si>
  <si>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</si>
  <si>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</si>
  <si>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</si>
  <si>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</si>
  <si>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</si>
  <si>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</si>
  <si>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</si>
  <si>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</si>
  <si>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</si>
  <si>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</si>
  <si>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</si>
  <si>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</si>
  <si>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</si>
  <si>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</si>
  <si>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</si>
  <si>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</si>
  <si>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</si>
  <si>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</si>
  <si>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</si>
  <si>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</si>
  <si>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</si>
  <si>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</si>
  <si>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</si>
  <si>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</si>
  <si>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</si>
  <si>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</si>
  <si>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</si>
  <si>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</si>
  <si>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</si>
  <si>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</si>
  <si>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</si>
  <si>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</si>
  <si>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</si>
  <si>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</si>
  <si>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</si>
  <si>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</si>
  <si>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</si>
  <si>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</si>
  <si>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</si>
  <si>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</si>
  <si>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</si>
  <si>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</si>
  <si>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</si>
  <si>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</si>
  <si>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</si>
  <si>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</si>
  <si>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</si>
  <si>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</si>
  <si>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</si>
  <si>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</si>
  <si>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</si>
  <si>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</si>
  <si>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</si>
  <si>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</si>
  <si>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</si>
  <si>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</si>
  <si>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</si>
  <si>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</si>
  <si>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</si>
  <si>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</si>
  <si>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</si>
  <si>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</si>
  <si>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</si>
  <si>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</si>
  <si>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</si>
  <si>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</si>
  <si>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</si>
  <si>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</si>
  <si>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</si>
  <si>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</si>
  <si>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</si>
  <si>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</si>
  <si>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</si>
  <si>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</si>
  <si>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</si>
  <si>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</si>
  <si>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</si>
  <si>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</si>
  <si>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</si>
  <si>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</si>
  <si>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</si>
  <si>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</si>
  <si>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</si>
  <si>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</si>
  <si>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</si>
  <si>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</si>
  <si>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</si>
  <si>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</si>
  <si>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</si>
  <si>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</si>
  <si>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</si>
  <si>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</si>
  <si>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</si>
  <si>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</si>
  <si>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</si>
  <si>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</si>
  <si>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</si>
  <si>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</si>
  <si>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</si>
  <si>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</si>
  <si>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</si>
  <si>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</si>
  <si>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</si>
  <si>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</si>
  <si>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</si>
  <si>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</si>
  <si>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</si>
  <si>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</si>
  <si>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</si>
  <si>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</si>
  <si>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</si>
  <si>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</si>
  <si>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</si>
  <si>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</si>
  <si>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</si>
  <si>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</si>
  <si>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</si>
  <si>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</si>
  <si>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</si>
  <si>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</si>
  <si>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</si>
  <si>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</si>
  <si>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</si>
  <si>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</si>
  <si>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</si>
  <si>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</si>
  <si>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</si>
  <si>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</si>
  <si>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</si>
  <si>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</si>
  <si>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</si>
  <si>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</si>
  <si>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</si>
  <si>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</si>
  <si>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</si>
  <si>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</si>
  <si>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</si>
  <si>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</si>
  <si>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</si>
  <si>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</si>
  <si>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</si>
  <si>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</si>
  <si>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</si>
  <si>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</si>
  <si>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</si>
  <si>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</si>
  <si>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</si>
  <si>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</si>
  <si>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</si>
  <si>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</si>
  <si>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</si>
  <si>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</si>
  <si>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</si>
  <si>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</si>
  <si>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</si>
  <si>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</si>
  <si>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</si>
  <si>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</si>
  <si>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</si>
  <si>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</si>
  <si>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</si>
  <si>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</si>
  <si>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</si>
  <si>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</si>
  <si>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</si>
  <si>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</si>
  <si>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</si>
  <si>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</si>
  <si>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</si>
  <si>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</si>
  <si>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</si>
  <si>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</si>
  <si>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</si>
  <si>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</si>
  <si>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</si>
  <si>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</si>
  <si>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</si>
  <si>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</si>
  <si>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</si>
  <si>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</si>
  <si>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</si>
  <si>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</si>
  <si>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</si>
  <si>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</si>
  <si>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</si>
  <si>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</si>
  <si>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</si>
  <si>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</si>
  <si>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</si>
  <si>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</si>
  <si>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</si>
  <si>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</si>
  <si>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</si>
  <si>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</si>
  <si>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</si>
  <si>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</si>
  <si>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</si>
  <si>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</si>
  <si>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</si>
  <si>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</si>
  <si>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</si>
  <si>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</si>
  <si>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</si>
  <si>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</si>
  <si>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</si>
  <si>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</si>
  <si>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</si>
  <si>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</si>
  <si>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</si>
  <si>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</si>
  <si>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</si>
  <si>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</si>
  <si>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</si>
  <si>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</si>
  <si>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</si>
  <si>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</si>
  <si>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</si>
  <si>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</si>
  <si>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</si>
  <si>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</si>
  <si>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</si>
  <si>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</si>
  <si>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</si>
  <si>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</si>
  <si>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</si>
  <si>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</si>
  <si>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</si>
  <si>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</si>
  <si>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</si>
  <si>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</si>
  <si>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</si>
  <si>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</si>
  <si>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</si>
  <si>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</si>
  <si>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</si>
  <si>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</si>
  <si>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</si>
  <si>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</si>
  <si>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</si>
  <si>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</si>
  <si>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</si>
  <si>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</si>
  <si>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</si>
  <si>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</si>
  <si>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</si>
  <si>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</si>
  <si>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</si>
  <si>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</si>
  <si>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</si>
  <si>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</si>
  <si>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</si>
  <si>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</si>
  <si>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</si>
  <si>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</si>
  <si>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</si>
  <si>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</si>
  <si>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</si>
  <si>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</si>
  <si>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</si>
  <si>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</si>
  <si>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</si>
  <si>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</si>
  <si>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</si>
  <si>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</si>
  <si>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</si>
  <si>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</si>
  <si>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</si>
  <si>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</si>
  <si>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</si>
  <si>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</si>
  <si>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</si>
  <si>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</si>
  <si>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</si>
  <si>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</si>
  <si>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</si>
  <si>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</si>
  <si>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</si>
  <si>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</si>
  <si>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</si>
  <si>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</si>
  <si>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</si>
  <si>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</si>
  <si>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</si>
  <si>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</si>
  <si>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</si>
  <si>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</si>
  <si>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</si>
  <si>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</si>
  <si>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</si>
  <si>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</si>
  <si>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</si>
  <si>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</si>
  <si>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</si>
  <si>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</si>
  <si>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</si>
  <si>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</si>
  <si>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</si>
  <si>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</si>
  <si>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</si>
  <si>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</si>
  <si>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</si>
  <si>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</si>
  <si>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</si>
  <si>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</si>
  <si>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</si>
  <si>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</si>
  <si>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</si>
  <si>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</si>
  <si>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</si>
  <si>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</si>
  <si>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</si>
  <si>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</si>
  <si>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</si>
  <si>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</si>
  <si>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</si>
  <si>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</si>
  <si>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</si>
  <si>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</si>
  <si>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</si>
  <si>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</si>
  <si>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</si>
  <si>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</si>
  <si>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</si>
  <si>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</si>
  <si>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</si>
  <si>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</si>
  <si>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</si>
  <si>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</si>
  <si>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</si>
  <si>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</si>
  <si>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</si>
  <si>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</si>
  <si>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</si>
  <si>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</si>
  <si>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</si>
  <si>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</si>
  <si>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</si>
  <si>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</si>
  <si>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</si>
  <si>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</si>
  <si>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</si>
  <si>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</si>
  <si>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</si>
  <si>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</si>
  <si>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</si>
  <si>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</si>
  <si>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</si>
  <si>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</si>
  <si>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</si>
  <si>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</si>
  <si>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</si>
  <si>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</si>
  <si>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</si>
  <si>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</si>
  <si>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</si>
  <si>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</si>
  <si>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</si>
  <si>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</si>
  <si>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</si>
  <si>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</si>
  <si>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</si>
  <si>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</si>
  <si>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</si>
  <si>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</si>
  <si>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</si>
  <si>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</si>
  <si>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</si>
  <si>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</si>
  <si>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</si>
  <si>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</si>
  <si>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</si>
  <si>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</si>
  <si>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</si>
  <si>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</si>
  <si>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</si>
  <si>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</si>
  <si>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</si>
  <si>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</si>
  <si>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</si>
  <si>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</si>
  <si>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</si>
  <si>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</si>
  <si>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</si>
  <si>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</si>
  <si>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</si>
  <si>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</si>
  <si>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</si>
  <si>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</si>
  <si>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</si>
  <si>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</si>
  <si>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</si>
  <si>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</si>
  <si>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</si>
  <si>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</si>
  <si>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</si>
  <si>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</si>
  <si>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</si>
  <si>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</si>
  <si>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</si>
  <si>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</si>
  <si>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</si>
  <si>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</si>
  <si>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</si>
  <si>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</si>
  <si>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</si>
  <si>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</si>
  <si>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</si>
  <si>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</si>
  <si>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</si>
  <si>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</si>
  <si>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</si>
  <si>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</si>
  <si>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</si>
  <si>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</si>
  <si>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</si>
  <si>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</si>
  <si>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</si>
  <si>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</si>
  <si>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</si>
  <si>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</si>
  <si>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</si>
  <si>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</si>
  <si>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</si>
  <si>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</si>
  <si>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</si>
  <si>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</si>
  <si>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</si>
  <si>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</si>
  <si>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</si>
  <si>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</si>
  <si>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</si>
  <si>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</si>
  <si>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</si>
  <si>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</si>
  <si>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</si>
  <si>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</si>
  <si>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</si>
  <si>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</si>
  <si>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</si>
  <si>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</si>
  <si>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</si>
  <si>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</si>
  <si>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</si>
  <si>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</si>
  <si>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</si>
  <si>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</si>
  <si>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</si>
  <si>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</si>
  <si>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</si>
  <si>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</si>
  <si>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</si>
  <si>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</si>
  <si>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</si>
  <si>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</si>
  <si>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</si>
  <si>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</si>
  <si>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</si>
  <si>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</si>
  <si>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</si>
  <si>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</si>
  <si>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</si>
  <si>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</si>
  <si>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</si>
  <si>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</si>
  <si>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</si>
  <si>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</si>
  <si>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</si>
  <si>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</si>
  <si>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</si>
  <si>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</si>
  <si>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</si>
  <si>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</si>
  <si>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</si>
  <si>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</si>
  <si>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</si>
  <si>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</si>
  <si>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</si>
  <si>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</si>
  <si>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</si>
  <si>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</si>
  <si>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</si>
  <si>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</si>
  <si>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</si>
  <si>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</si>
  <si>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</si>
  <si>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</si>
  <si>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</si>
  <si>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</si>
  <si>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</si>
  <si>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</si>
  <si>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</si>
  <si>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</si>
  <si>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</si>
  <si>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</si>
  <si>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</si>
  <si>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</si>
  <si>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</si>
  <si>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</si>
  <si>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</si>
  <si>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</si>
  <si>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</si>
  <si>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</si>
  <si>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</si>
  <si>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</si>
  <si>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</si>
  <si>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</si>
  <si>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</si>
  <si>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</si>
  <si>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</si>
  <si>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</si>
  <si>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</si>
  <si>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</si>
  <si>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</si>
  <si>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</si>
  <si>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</si>
  <si>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</si>
  <si>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</si>
  <si>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</si>
  <si>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</si>
  <si>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</si>
  <si>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</si>
  <si>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</si>
  <si>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</si>
  <si>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</si>
  <si>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</si>
  <si>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</si>
  <si>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</si>
  <si>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</si>
  <si>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</si>
  <si>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</si>
  <si>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</si>
  <si>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</si>
  <si>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</si>
  <si>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</si>
  <si>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</si>
  <si>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</si>
  <si>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</si>
  <si>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</si>
  <si>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</si>
  <si>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</si>
  <si>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</si>
  <si>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</si>
  <si>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</si>
  <si>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</si>
  <si>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</si>
  <si>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</si>
  <si>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</si>
  <si>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</si>
  <si>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</si>
  <si>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</si>
  <si>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</si>
  <si>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</si>
  <si>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</si>
  <si>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</si>
  <si>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</si>
  <si>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</si>
  <si>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</si>
  <si>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</si>
  <si>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</si>
  <si>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</si>
  <si>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</si>
  <si>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</si>
  <si>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</si>
  <si>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</si>
  <si>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</si>
  <si>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</si>
  <si>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</si>
  <si>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</si>
  <si>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</si>
  <si>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</si>
  <si>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</si>
  <si>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</si>
  <si>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</si>
  <si>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</si>
  <si>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</si>
  <si>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</si>
  <si>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</si>
  <si>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</si>
  <si>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</si>
  <si>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</si>
  <si>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</si>
  <si>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</si>
  <si>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</si>
  <si>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</si>
  <si>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</si>
  <si>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</si>
  <si>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</si>
  <si>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</si>
  <si>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</si>
  <si>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</si>
  <si>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</si>
  <si>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</si>
  <si>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</si>
  <si>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</si>
  <si>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</si>
  <si>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</si>
  <si>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</si>
  <si>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</si>
  <si>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</si>
  <si>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</si>
  <si>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</si>
  <si>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</si>
  <si>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</si>
  <si>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</si>
  <si>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</si>
  <si>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</si>
  <si>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</si>
  <si>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</si>
  <si>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</si>
  <si>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</si>
  <si>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</si>
  <si>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</si>
  <si>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</si>
  <si>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</si>
  <si>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</si>
  <si>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</si>
  <si>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</si>
  <si>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</si>
  <si>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</si>
  <si>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</si>
  <si>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</si>
  <si>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</si>
  <si>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</si>
  <si>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</si>
  <si>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</si>
  <si>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</si>
  <si>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</si>
  <si>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</si>
  <si>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</si>
  <si>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</si>
  <si>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</si>
  <si>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</si>
  <si>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</si>
  <si>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</si>
  <si>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</si>
  <si>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</si>
  <si>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</si>
  <si>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</si>
  <si>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</si>
  <si>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</si>
  <si>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</si>
  <si>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</si>
  <si>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</si>
  <si>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</si>
  <si>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</si>
  <si>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</si>
  <si>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</si>
  <si>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</si>
  <si>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</si>
  <si>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</si>
  <si>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</si>
  <si>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</si>
  <si>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</si>
  <si>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</si>
  <si>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</si>
  <si>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</si>
  <si>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</si>
  <si>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</si>
  <si>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</si>
  <si>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</si>
  <si>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</si>
  <si>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</si>
  <si>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</si>
  <si>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</si>
  <si>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</si>
  <si>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</si>
  <si>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</si>
  <si>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</si>
  <si>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</si>
  <si>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</si>
  <si>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</si>
  <si>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</si>
  <si>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</si>
  <si>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</si>
  <si>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</si>
  <si>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</si>
  <si>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</si>
  <si>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</si>
  <si>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</si>
  <si>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</si>
  <si>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</si>
  <si>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</si>
  <si>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</si>
  <si>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</si>
  <si>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</si>
  <si>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</si>
  <si>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</si>
  <si>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</si>
  <si>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</si>
  <si>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</si>
  <si>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</si>
  <si>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</si>
  <si>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</si>
  <si>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</si>
  <si>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</si>
  <si>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</si>
  <si>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</si>
  <si>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</si>
  <si>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</si>
  <si>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</si>
  <si>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</si>
  <si>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</si>
  <si>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</si>
  <si>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</si>
  <si>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</si>
  <si>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</si>
  <si>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</si>
  <si>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</si>
  <si>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</si>
  <si>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</si>
  <si>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</si>
  <si>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</si>
  <si>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</si>
  <si>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</si>
  <si>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</si>
  <si>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</si>
  <si>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</si>
  <si>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</si>
  <si>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</si>
  <si>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</si>
  <si>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</si>
  <si>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</si>
  <si>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</si>
  <si>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</si>
  <si>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</si>
  <si>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</si>
  <si>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</si>
  <si>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</si>
  <si>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</si>
  <si>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</si>
  <si>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</si>
  <si>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</si>
  <si>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</si>
  <si>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</si>
  <si>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</si>
  <si>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</si>
  <si>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</si>
  <si>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</si>
  <si>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</si>
  <si>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</si>
  <si>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</si>
  <si>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</si>
  <si>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</si>
  <si>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</si>
  <si>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</si>
  <si>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</si>
  <si>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</si>
  <si>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</si>
  <si>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</si>
  <si>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</si>
  <si>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</si>
  <si>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</si>
  <si>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549300GU5OHTR1T5IY68</t>
  </si>
  <si>
    <t>CAST 414</t>
  </si>
  <si>
    <t>Castellum AB FRN loan 414</t>
  </si>
  <si>
    <t>SE0010599332</t>
  </si>
  <si>
    <t xml:space="preserve">CASTELLUM/FRN MTN 20211011
</t>
  </si>
  <si>
    <t>DTVUFR</t>
  </si>
  <si>
    <t>CAST_414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</si>
</sst>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2532</v>
      </c>
      <c r="C1" s="317"/>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F12" sqref="F1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08" t="s">
        <v>2507</v>
      </c>
      <c r="B5" s="308"/>
      <c r="C5" s="308"/>
      <c r="D5" s="266" t="s">
        <v>2508</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F2" activePane="bottomRight" state="frozen"/>
      <selection pane="topRight" activeCell="B1" sqref="B1"/>
      <selection pane="bottomLeft" activeCell="A2" sqref="A2"/>
      <selection pane="bottomRight" activeCell="R21" sqref="R2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469</v>
      </c>
      <c r="P4" s="173" t="s">
        <v>232</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458</v>
      </c>
      <c r="P7" s="173" t="s">
        <v>293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1658</v>
      </c>
      <c r="P8" s="173" t="s">
        <v>803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1579</v>
      </c>
      <c r="P9" s="173" t="s">
        <v>1580</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1505</v>
      </c>
      <c r="P10" s="173" t="s">
        <v>1042</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1550</v>
      </c>
      <c r="P11" s="173" t="s">
        <v>814</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1673</v>
      </c>
      <c r="P12" s="173" t="s">
        <v>1672</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1928</v>
      </c>
      <c r="P13" s="173" t="s">
        <v>20</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1929</v>
      </c>
      <c r="P14" s="173" t="s">
        <v>40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1930</v>
      </c>
      <c r="P15" s="173" t="s">
        <v>141</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740</v>
      </c>
      <c r="P16" s="173" t="s">
        <v>741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467</v>
      </c>
      <c r="P17" s="173" t="s">
        <v>240</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468</v>
      </c>
      <c r="P18" s="173" t="s">
        <v>182</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465</v>
      </c>
      <c r="P19" s="173" t="s">
        <v>42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438</v>
      </c>
      <c r="P21" s="173" t="s">
        <v>21</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449</v>
      </c>
      <c r="P22" s="173" t="s">
        <v>22</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459</v>
      </c>
      <c r="P23" s="173" t="s">
        <v>26</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5" t="s">
        <v>349</v>
      </c>
      <c r="P24" s="217"/>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O26" s="117"/>
      <c r="P26" s="117"/>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O32" s="228"/>
      <c r="P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O81" s="117"/>
      <c r="P81" s="117"/>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0" sqref="C20"/>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2509</v>
      </c>
      <c r="B2" s="64" t="s">
        <v>325</v>
      </c>
      <c r="C2" s="64" t="s">
        <v>1122</v>
      </c>
      <c r="D2" s="64" t="s">
        <v>441</v>
      </c>
      <c r="E2" s="65" t="s">
        <v>34</v>
      </c>
      <c r="F2" s="64" t="s">
        <v>323</v>
      </c>
      <c r="G2" s="4">
        <v>43354</v>
      </c>
      <c r="H2" s="64" t="s">
        <v>2726</v>
      </c>
      <c r="I2" s="95" t="str">
        <f>IF(C2="-","",VLOOKUP(C2,CouponBondIssuersTable,2,0))</f>
        <v>CAST</v>
      </c>
      <c r="J2" s="95" t="str">
        <f>IF(D2="-","",IFERROR(VLOOKUP(D2,CouponLeadManagersTable,2,0),""))</f>
        <v>SEB</v>
      </c>
      <c r="K2" s="95" t="str">
        <f>IF(D2="-","",IFERROR(VLOOKUP(D2,CouponLeadManagersTable,3,0),""))</f>
        <v>ST</v>
      </c>
      <c r="L2" s="64" t="s">
        <v>2457</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2727</v>
      </c>
      <c r="B7" s="83" t="s">
        <v>2728</v>
      </c>
      <c r="C7" s="64">
        <v>414</v>
      </c>
      <c r="D7" s="64" t="s">
        <v>2729</v>
      </c>
      <c r="E7" s="64" t="s">
        <v>2730</v>
      </c>
      <c r="F7" s="64" t="s">
        <v>2731</v>
      </c>
      <c r="G7" s="65">
        <v>2000000</v>
      </c>
      <c r="H7" s="64" t="s">
        <v>34</v>
      </c>
      <c r="I7" s="64" t="s">
        <v>397</v>
      </c>
      <c r="J7" s="64" t="s">
        <v>1089</v>
      </c>
      <c r="K7" s="84">
        <v>0.75</v>
      </c>
      <c r="L7" s="64">
        <v>4</v>
      </c>
      <c r="M7" s="4">
        <v>43384</v>
      </c>
      <c r="N7" s="4">
        <v>44480</v>
      </c>
      <c r="O7" s="4" t="s">
        <v>1086</v>
      </c>
      <c r="P7" s="51" t="s">
        <v>401</v>
      </c>
      <c r="Q7" s="65">
        <v>200000000</v>
      </c>
      <c r="R7" s="4">
        <v>43354</v>
      </c>
      <c r="S7" s="4">
        <f>IF(R7&lt;&gt;"",R7,"")</f>
        <v>43354</v>
      </c>
      <c r="T7" s="4">
        <v>44480</v>
      </c>
      <c r="U7" s="4">
        <v>44469</v>
      </c>
      <c r="V7" s="85" t="s">
        <v>2732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2018-09-10T09:35:23Z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