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79017"/>
</workbook>
</file>

<file path=xl/calcChain.xml><?xml version="1.0" encoding="utf-8"?>
<calcChain xmlns="http://schemas.openxmlformats.org/spreadsheetml/2006/main">
  <c r="I2" i="7"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<sst xmlns="http://schemas.openxmlformats.org/spreadsheetml/2006/main" count="4258" uniqueCount="2747">
  <si>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</si>
  <si>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</si>
  <si>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</si>
  <si>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</si>
  <si>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</si>
  <si>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</si>
  <si>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</si>
  <si>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</si>
  <si>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</si>
  <si>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</si>
  <si>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</si>
  <si>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</si>
  <si>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</si>
  <si>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</si>
  <si>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</si>
  <si>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</si>
  <si>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</si>
  <si>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</si>
  <si>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</si>
  <si>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</si>
  <si>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</si>
  <si>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</si>
  <si>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</si>
  <si>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</si>
  <si>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</si>
  <si>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</si>
  <si>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</si>
  <si>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</si>
  <si>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</si>
  <si>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</si>
  <si>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</si>
  <si>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</si>
  <si>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</si>
  <si>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</si>
  <si>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</si>
  <si>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</si>
  <si>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</si>
  <si>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</si>
  <si>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</si>
  <si>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</si>
  <si>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</si>
  <si>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</si>
  <si>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</si>
  <si>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</si>
  <si>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</si>
  <si>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</si>
  <si>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</si>
  <si>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</si>
  <si>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</si>
  <si>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</si>
  <si>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</si>
  <si>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</si>
  <si>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</si>
  <si>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</si>
  <si>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</si>
  <si>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</si>
  <si>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</si>
  <si>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</si>
  <si>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</si>
  <si>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</si>
  <si>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</si>
  <si>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</si>
  <si>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</si>
  <si>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</si>
  <si>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</si>
  <si>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</si>
  <si>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</si>
  <si>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</si>
  <si>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</si>
  <si>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</si>
  <si>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</si>
  <si>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</si>
  <si>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</si>
  <si>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</si>
  <si>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</si>
  <si>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</si>
  <si>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</si>
  <si>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</si>
  <si>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</si>
  <si>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</si>
  <si>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</si>
  <si>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</si>
  <si>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</si>
  <si>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</si>
  <si>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</si>
  <si>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</si>
  <si>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</si>
  <si>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</si>
  <si>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</si>
  <si>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</si>
  <si>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</si>
  <si>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</si>
  <si>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</si>
  <si>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</si>
  <si>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</si>
  <si>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</si>
  <si>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</si>
  <si>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</si>
  <si>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</si>
  <si>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</si>
  <si>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</si>
  <si>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</si>
  <si>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</si>
  <si>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</si>
  <si>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</si>
  <si>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</si>
  <si>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</si>
  <si>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</si>
  <si>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</si>
  <si>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</si>
  <si>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</si>
  <si>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</si>
  <si>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</si>
  <si>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</si>
  <si>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</si>
  <si>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</si>
  <si>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</si>
  <si>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</si>
  <si>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</si>
  <si>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</si>
  <si>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</si>
  <si>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</si>
  <si>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</si>
  <si>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</si>
  <si>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</si>
  <si>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</si>
  <si>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</si>
  <si>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</si>
  <si>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</si>
  <si>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</si>
  <si>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</si>
  <si>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</si>
  <si>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</si>
  <si>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</si>
  <si>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</si>
  <si>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</si>
  <si>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</si>
  <si>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</si>
  <si>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</si>
  <si>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</si>
  <si>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</si>
  <si>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</si>
  <si>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</si>
  <si>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</si>
  <si>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</si>
  <si>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</si>
  <si>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</si>
  <si>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</si>
  <si>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</si>
  <si>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</si>
  <si>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</si>
  <si>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</si>
  <si>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</si>
  <si>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</si>
  <si>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</si>
  <si>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</si>
  <si>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</si>
  <si>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</si>
  <si>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</si>
  <si>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</si>
  <si>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</si>
  <si>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</si>
  <si>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</si>
  <si>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</si>
  <si>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</si>
  <si>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</si>
  <si>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</si>
  <si>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</si>
  <si>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</si>
  <si>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</si>
  <si>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</si>
  <si>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</si>
  <si>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</si>
  <si>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</si>
  <si>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</si>
  <si>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</si>
  <si>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</si>
  <si>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</si>
  <si>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</si>
  <si>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</si>
  <si>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</si>
  <si>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</si>
  <si>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</si>
  <si>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</si>
  <si>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</si>
  <si>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</si>
  <si>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</si>
  <si>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</si>
  <si>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</si>
  <si>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</si>
  <si>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</si>
  <si>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</si>
  <si>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</si>
  <si>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</si>
  <si>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</si>
  <si>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</si>
  <si>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</si>
  <si>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</si>
  <si>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</si>
  <si>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</si>
  <si>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</si>
  <si>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</si>
  <si>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</si>
  <si>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</si>
  <si>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</si>
  <si>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</si>
  <si>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</si>
  <si>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</si>
  <si>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</si>
  <si>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</si>
  <si>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</si>
  <si>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</si>
  <si>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</si>
  <si>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</si>
  <si>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</si>
  <si>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</si>
  <si>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</si>
  <si>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</si>
  <si>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</si>
  <si>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</si>
  <si>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</si>
  <si>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</si>
  <si>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</si>
  <si>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</si>
  <si>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</si>
  <si>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</si>
  <si>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</si>
  <si>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</si>
  <si>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</si>
  <si>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</si>
  <si>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</si>
  <si>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</si>
  <si>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</si>
  <si>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</si>
  <si>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</si>
  <si>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</si>
  <si>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</si>
  <si>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</si>
  <si>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</si>
  <si>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</si>
  <si>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</si>
  <si>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</si>
  <si>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</si>
  <si>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</si>
  <si>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</si>
  <si>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</si>
  <si>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</si>
  <si>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</si>
  <si>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</si>
  <si>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</si>
  <si>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</si>
  <si>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</si>
  <si>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</si>
  <si>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</si>
  <si>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</si>
  <si>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</si>
  <si>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</si>
  <si>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</si>
  <si>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</si>
  <si>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</si>
  <si>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</si>
  <si>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</si>
  <si>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</si>
  <si>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</si>
  <si>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</si>
  <si>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</si>
  <si>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</si>
  <si>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</si>
  <si>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</si>
  <si>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</si>
  <si>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</si>
  <si>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</si>
  <si>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</si>
  <si>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</si>
  <si>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</si>
  <si>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</si>
  <si>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</si>
  <si>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</si>
  <si>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</si>
  <si>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</si>
  <si>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</si>
  <si>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</si>
  <si>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</si>
  <si>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</si>
  <si>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</si>
  <si>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</si>
  <si>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</si>
  <si>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</si>
  <si>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</si>
  <si>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</si>
  <si>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</si>
  <si>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</si>
  <si>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</si>
  <si>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</si>
  <si>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</si>
  <si>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</si>
  <si>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</si>
  <si>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</si>
  <si>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</si>
  <si>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</si>
  <si>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</si>
  <si>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</si>
  <si>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</si>
  <si>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</si>
  <si>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</si>
  <si>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</si>
  <si>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</si>
  <si>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</si>
  <si>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</si>
  <si>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</si>
  <si>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</si>
  <si>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</si>
  <si>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</si>
  <si>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</si>
  <si>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</si>
  <si>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</si>
  <si>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</si>
  <si>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</si>
  <si>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</si>
  <si>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</si>
  <si>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</si>
  <si>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</si>
  <si>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</si>
  <si>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</si>
  <si>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</si>
  <si>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</si>
  <si>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</si>
  <si>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</si>
  <si>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</si>
  <si>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</si>
  <si>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</si>
  <si>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</si>
  <si>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</si>
  <si>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</si>
  <si>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</si>
  <si>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</si>
  <si>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</si>
  <si>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</si>
  <si>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</si>
  <si>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</si>
  <si>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</si>
  <si>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</si>
  <si>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</si>
  <si>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</si>
  <si>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</si>
  <si>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</si>
  <si>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</si>
  <si>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</si>
  <si>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</si>
  <si>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</si>
  <si>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</si>
  <si>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</si>
  <si>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</si>
  <si>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</si>
  <si>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</si>
  <si>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</si>
  <si>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</si>
  <si>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</si>
  <si>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</si>
  <si>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</si>
  <si>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</si>
  <si>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</si>
  <si>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</si>
  <si>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</si>
  <si>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</si>
  <si>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</si>
  <si>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</si>
  <si>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</si>
  <si>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</si>
  <si>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</si>
  <si>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</si>
  <si>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</si>
  <si>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</si>
  <si>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</si>
  <si>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</si>
  <si>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</si>
  <si>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</si>
  <si>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</si>
  <si>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</si>
  <si>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</si>
  <si>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</si>
  <si>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</si>
  <si>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</si>
  <si>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</si>
  <si>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</si>
  <si>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</si>
  <si>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</si>
  <si>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</si>
  <si>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</si>
  <si>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</si>
  <si>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</si>
  <si>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</si>
  <si>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</si>
  <si>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</si>
  <si>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</si>
  <si>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</si>
  <si>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</si>
  <si>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</si>
  <si>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</si>
  <si>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</si>
  <si>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</si>
  <si>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</si>
  <si>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</si>
  <si>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</si>
  <si>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</si>
  <si>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</si>
  <si>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</si>
  <si>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</si>
  <si>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</si>
  <si>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</si>
  <si>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</si>
  <si>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</si>
  <si>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</si>
  <si>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</si>
  <si>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</si>
  <si>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</si>
  <si>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</si>
  <si>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</si>
  <si>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</si>
  <si>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</si>
  <si>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</si>
  <si>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</si>
  <si>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</si>
  <si>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</si>
  <si>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</si>
  <si>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</si>
  <si>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</si>
  <si>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</si>
  <si>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</si>
  <si>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</si>
  <si>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</si>
  <si>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</si>
  <si>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</si>
  <si>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</si>
  <si>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</si>
  <si>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</si>
  <si>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</si>
  <si>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</si>
  <si>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</si>
  <si>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</si>
  <si>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</si>
  <si>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</si>
  <si>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</si>
  <si>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</si>
  <si>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</si>
  <si>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</si>
  <si>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</si>
  <si>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</si>
  <si>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</si>
  <si>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</si>
  <si>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</si>
  <si>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</si>
  <si>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</si>
  <si>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</si>
  <si>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</si>
  <si>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</si>
  <si>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</si>
  <si>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</si>
  <si>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</si>
  <si>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</si>
  <si>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</si>
  <si>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</si>
  <si>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</si>
  <si>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</si>
  <si>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</si>
  <si>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</si>
  <si>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</si>
  <si>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</si>
  <si>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</si>
  <si>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</si>
  <si>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</si>
  <si>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</si>
  <si>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</si>
  <si>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</si>
  <si>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</si>
  <si>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</si>
  <si>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</si>
  <si>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</si>
  <si>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</si>
  <si>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</si>
  <si>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</si>
  <si>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</si>
  <si>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</si>
  <si>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</si>
  <si>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</si>
  <si>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</si>
  <si>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</si>
  <si>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</si>
  <si>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</si>
  <si>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</si>
  <si>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</si>
  <si>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</si>
  <si>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</si>
  <si>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</si>
  <si>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</si>
  <si>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</si>
  <si>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</si>
  <si>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</si>
  <si>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</si>
  <si>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</si>
  <si>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</si>
  <si>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</si>
  <si>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</si>
  <si>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</si>
  <si>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</si>
  <si>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</si>
  <si>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</si>
  <si>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</si>
  <si>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</si>
  <si>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</si>
  <si>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</si>
  <si>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</si>
  <si>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</si>
  <si>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</si>
  <si>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</si>
  <si>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</si>
  <si>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</si>
  <si>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</si>
  <si>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</si>
  <si>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</si>
  <si>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</si>
  <si>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</si>
  <si>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</si>
  <si>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</si>
  <si>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</si>
  <si>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</si>
  <si>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</si>
  <si>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</si>
  <si>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</si>
  <si>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</si>
  <si>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</si>
  <si>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</si>
  <si>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</si>
  <si>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</si>
  <si>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</si>
  <si>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</si>
  <si>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</si>
  <si>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</si>
  <si>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</si>
  <si>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</si>
  <si>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</si>
  <si>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</si>
  <si>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</si>
  <si>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</si>
  <si>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</si>
  <si>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</si>
  <si>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</si>
  <si>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</si>
  <si>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</si>
  <si>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</si>
  <si>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</si>
  <si>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</si>
  <si>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</si>
  <si>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</si>
  <si>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</si>
  <si>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</si>
  <si>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</si>
  <si>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</si>
  <si>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</si>
  <si>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</si>
  <si>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</si>
  <si>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</si>
  <si>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</si>
  <si>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</si>
  <si>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</si>
  <si>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</si>
  <si>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</si>
  <si>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</si>
  <si>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</si>
  <si>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</si>
  <si>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</si>
  <si>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</si>
  <si>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</si>
  <si>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</si>
  <si>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</si>
  <si>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</si>
  <si>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</si>
  <si>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</si>
  <si>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</si>
  <si>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</si>
  <si>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</si>
  <si>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</si>
  <si>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</si>
  <si>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</si>
  <si>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</si>
  <si>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</si>
  <si>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</si>
  <si>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</si>
  <si>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</si>
  <si>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</si>
  <si>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</si>
  <si>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</si>
  <si>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</si>
  <si>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</si>
  <si>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</si>
  <si>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</si>
  <si>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</si>
  <si>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</si>
  <si>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</si>
  <si>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</si>
  <si>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</si>
  <si>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</si>
  <si>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</si>
  <si>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</si>
  <si>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</si>
  <si>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</si>
  <si>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</si>
  <si>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</si>
  <si>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</si>
  <si>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</si>
  <si>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</si>
  <si>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</si>
  <si>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</si>
  <si>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</si>
  <si>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</si>
  <si>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</si>
  <si>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</si>
  <si>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</si>
  <si>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</si>
  <si>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</si>
  <si>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</si>
  <si>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</si>
  <si>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</si>
  <si>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</si>
  <si>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</si>
  <si>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</si>
  <si>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</si>
  <si>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</si>
  <si>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</si>
  <si>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</si>
  <si>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</si>
  <si>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</si>
  <si>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</si>
  <si>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</si>
  <si>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</si>
  <si>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</si>
  <si>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</si>
  <si>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</si>
  <si>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</si>
  <si>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</si>
  <si>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</si>
  <si>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</si>
  <si>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</si>
  <si>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</si>
  <si>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</si>
  <si>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</si>
  <si>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</si>
  <si>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</si>
  <si>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</si>
  <si>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</si>
  <si>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</si>
  <si>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</si>
  <si>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</si>
  <si>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</si>
  <si>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</si>
  <si>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</si>
  <si>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</si>
  <si>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</si>
  <si>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</si>
  <si>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</si>
  <si>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</si>
  <si>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</si>
  <si>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</si>
  <si>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</si>
  <si>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</si>
  <si>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</si>
  <si>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</si>
  <si>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</si>
  <si>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</si>
  <si>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</si>
  <si>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</si>
  <si>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</si>
  <si>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</si>
  <si>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</si>
  <si>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</si>
  <si>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</si>
  <si>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</si>
  <si>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</si>
  <si>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</si>
  <si>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</si>
  <si>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</si>
  <si>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</si>
  <si>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</si>
  <si>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</si>
  <si>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</si>
  <si>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</si>
  <si>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</si>
  <si>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</si>
  <si>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</si>
  <si>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</si>
  <si>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</si>
  <si>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</si>
  <si>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</si>
  <si>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</si>
  <si>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</si>
  <si>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</si>
  <si>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</si>
  <si>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</si>
  <si>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</si>
  <si>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</si>
  <si>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</si>
  <si>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</si>
  <si>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</si>
  <si>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</si>
  <si>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</si>
  <si>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</si>
  <si>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</si>
  <si>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</si>
  <si>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</si>
  <si>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</si>
  <si>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</si>
  <si>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</si>
  <si>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</si>
  <si>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</si>
  <si>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</si>
  <si>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</si>
  <si>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</si>
  <si>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</si>
  <si>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</si>
  <si>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</si>
  <si>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</si>
  <si>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</si>
  <si>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</si>
  <si>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</si>
  <si>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</si>
  <si>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</si>
  <si>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</si>
  <si>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</si>
  <si>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</si>
  <si>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</si>
  <si>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</si>
  <si>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</si>
  <si>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</si>
  <si>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</si>
  <si>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</si>
  <si>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</si>
  <si>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</si>
  <si>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</si>
  <si>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</si>
  <si>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</si>
  <si>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</si>
  <si>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</si>
  <si>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</si>
  <si>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</si>
  <si>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</si>
  <si>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</si>
  <si>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</si>
  <si>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</si>
  <si>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</si>
  <si>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</si>
  <si>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</si>
  <si>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</si>
  <si>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</si>
  <si>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</si>
  <si>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</si>
  <si>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</si>
  <si>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</si>
  <si>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</si>
  <si>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</si>
  <si>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</si>
  <si>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</si>
  <si>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</si>
  <si>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</si>
  <si>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</si>
  <si>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</si>
  <si>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</si>
  <si>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</si>
  <si>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</si>
  <si>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</si>
  <si>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</si>
  <si>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</si>
  <si>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</si>
  <si>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</si>
  <si>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</si>
  <si>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</si>
  <si>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</si>
  <si>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</si>
  <si>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</si>
  <si>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</si>
  <si>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</si>
  <si>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</si>
  <si>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</si>
  <si>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</si>
  <si>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</si>
  <si>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</si>
  <si>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</si>
  <si>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</si>
  <si>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</si>
  <si>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</si>
  <si>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</si>
  <si>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</si>
  <si>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</si>
  <si>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</si>
  <si>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</si>
  <si>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</si>
  <si>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</si>
  <si>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</si>
  <si>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</si>
  <si>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</si>
  <si>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</si>
  <si>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</si>
  <si>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</si>
  <si>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</si>
  <si>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</si>
  <si>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</si>
  <si>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</si>
  <si>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</si>
  <si>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</si>
  <si>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</si>
  <si>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</si>
  <si>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</si>
  <si>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</si>
  <si>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</si>
  <si>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</si>
  <si>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</si>
  <si>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</si>
  <si>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</si>
  <si>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</si>
  <si>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</si>
  <si>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</si>
  <si>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</si>
  <si>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</si>
  <si>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</si>
  <si>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</si>
  <si>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</si>
  <si>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</si>
  <si>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</si>
  <si>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</si>
  <si>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</si>
  <si>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</si>
  <si>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</si>
  <si>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</si>
  <si>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</si>
  <si>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</si>
  <si>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</si>
  <si>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</si>
  <si>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</si>
  <si>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</si>
  <si>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</si>
  <si>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</si>
  <si>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</si>
  <si>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</si>
  <si>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</si>
  <si>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</si>
  <si>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</si>
  <si>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</si>
  <si>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</si>
  <si>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</si>
  <si>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</si>
  <si>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</si>
  <si>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</si>
  <si>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</si>
  <si>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</si>
  <si>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</si>
  <si>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</si>
  <si>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</si>
  <si>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</si>
  <si>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</si>
  <si>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</si>
  <si>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</si>
  <si>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</si>
  <si>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</si>
  <si>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</si>
  <si>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</si>
  <si>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</si>
  <si>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</si>
  <si>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</si>
  <si>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</si>
  <si>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</si>
  <si>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</si>
  <si>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</si>
  <si>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</si>
  <si>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</si>
  <si>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</si>
  <si>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</si>
  <si>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</si>
  <si>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</si>
  <si>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</si>
  <si>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</si>
  <si>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</si>
  <si>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</si>
  <si>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</si>
  <si>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</si>
  <si>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</si>
  <si>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</si>
  <si>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</si>
  <si>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</si>
  <si>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</si>
  <si>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</si>
  <si>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</si>
  <si>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</si>
  <si>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</si>
  <si>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</si>
  <si>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</si>
  <si>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</si>
  <si>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</si>
  <si>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</si>
  <si>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</si>
  <si>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</si>
  <si>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</si>
  <si>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</si>
  <si>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</si>
  <si>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</si>
  <si>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</si>
  <si>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</si>
  <si>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</si>
  <si>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</si>
  <si>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</si>
  <si>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</si>
  <si>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</si>
  <si>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</si>
  <si>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</si>
  <si>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</si>
  <si>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</si>
  <si>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</si>
  <si>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</si>
  <si>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</si>
  <si>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</si>
  <si>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</si>
  <si>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</si>
  <si>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</si>
  <si>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</si>
  <si>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</si>
  <si>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</si>
  <si>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</si>
  <si>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</si>
  <si>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</si>
  <si>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</si>
  <si>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</si>
  <si>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</si>
  <si>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</si>
  <si>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</si>
  <si>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</si>
  <si>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</si>
  <si>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</si>
  <si>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</si>
  <si>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</si>
  <si>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</si>
  <si>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</si>
  <si>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</si>
  <si>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</si>
  <si>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</si>
  <si>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</si>
  <si>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</si>
  <si>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</si>
  <si>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</si>
  <si>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</si>
  <si>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</si>
  <si>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</si>
  <si>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</si>
  <si>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</si>
  <si>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</si>
  <si>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</si>
  <si>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</si>
  <si>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</si>
  <si>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</si>
  <si>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</si>
  <si>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</si>
  <si>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</si>
  <si>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</si>
  <si>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</si>
  <si>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</si>
  <si>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</si>
  <si>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</si>
  <si>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</si>
  <si>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</si>
  <si>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</si>
  <si>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</si>
  <si>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</si>
  <si>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</si>
  <si>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</si>
  <si>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</si>
  <si>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</si>
  <si>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</si>
  <si>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</si>
  <si>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</si>
  <si>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</si>
  <si>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</si>
  <si>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</si>
  <si>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</si>
  <si>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</si>
  <si>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</si>
  <si>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</si>
  <si>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</si>
  <si>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</si>
  <si>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</si>
  <si>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</si>
  <si>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</si>
  <si>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</si>
  <si>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</si>
  <si>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</si>
  <si>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</si>
  <si>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</si>
  <si>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</si>
  <si>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</si>
  <si>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</si>
  <si>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</si>
  <si>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</si>
  <si>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</si>
  <si>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</si>
  <si>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</si>
  <si>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</si>
  <si>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</si>
  <si>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</si>
  <si>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</si>
  <si>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</si>
  <si>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</si>
  <si>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</si>
  <si>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</si>
  <si>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</si>
  <si>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</si>
  <si>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</si>
  <si>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</si>
  <si>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</si>
  <si>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</si>
  <si>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</si>
  <si>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</si>
  <si>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</si>
  <si>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</si>
  <si>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</si>
  <si>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</si>
  <si>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</si>
  <si>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</si>
  <si>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</si>
  <si>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</si>
  <si>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</si>
  <si>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</si>
  <si>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</si>
  <si>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</si>
  <si>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</si>
  <si>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</si>
  <si>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</si>
  <si>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</si>
  <si>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</si>
  <si>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</si>
  <si>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</si>
  <si>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</si>
  <si>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</si>
  <si>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</si>
  <si>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</si>
  <si>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</si>
  <si>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</si>
  <si>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</si>
  <si>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</si>
  <si>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</si>
  <si>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</si>
  <si>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</si>
  <si>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</si>
  <si>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</si>
  <si>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</si>
  <si>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</si>
  <si>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</si>
  <si>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</si>
  <si>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</si>
  <si>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</si>
  <si>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</si>
  <si>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</si>
  <si>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</si>
  <si>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</si>
  <si>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</si>
  <si>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</si>
  <si>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</si>
  <si>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</si>
  <si>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</si>
  <si>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</si>
  <si>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</si>
  <si>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</si>
  <si>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</si>
  <si>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</si>
  <si>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</si>
  <si>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</si>
  <si>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</si>
  <si>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</si>
  <si>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</si>
  <si>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</si>
  <si>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</si>
  <si>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</si>
  <si>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</si>
  <si>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</si>
  <si>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</si>
  <si>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</si>
  <si>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</si>
  <si>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</si>
  <si>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</si>
  <si>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</si>
  <si>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</si>
  <si>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</si>
  <si>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</si>
  <si>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</si>
  <si>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</si>
  <si>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</si>
  <si>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</si>
  <si>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</si>
  <si>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</si>
  <si>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</si>
  <si>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</si>
  <si>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</si>
  <si>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</si>
  <si>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</si>
  <si>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</si>
  <si>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</si>
  <si>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</si>
  <si>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</si>
  <si>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</si>
  <si>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</si>
  <si>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</si>
  <si>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</si>
  <si>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</si>
  <si>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</si>
  <si>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</si>
  <si>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</si>
  <si>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</si>
  <si>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</si>
  <si>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</si>
  <si>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</si>
  <si>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</si>
  <si>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</si>
  <si>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</si>
  <si>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</si>
  <si>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</si>
  <si>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</si>
  <si>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</si>
  <si>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</si>
  <si>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</si>
  <si>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</si>
  <si>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</si>
  <si>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</si>
  <si>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</si>
  <si>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</si>
  <si>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</si>
  <si>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</si>
  <si>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</si>
  <si>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</si>
  <si>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</si>
  <si>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</si>
  <si>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</si>
  <si>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</si>
  <si>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</si>
  <si>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</si>
  <si>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</si>
  <si>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</si>
  <si>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</si>
  <si>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</si>
  <si>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</si>
  <si>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</si>
  <si>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</si>
  <si>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</si>
  <si>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</si>
  <si>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</si>
  <si>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</si>
  <si>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</si>
  <si>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</si>
  <si>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</si>
  <si>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</si>
  <si>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</si>
  <si>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</si>
  <si>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</si>
  <si>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</si>
  <si>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</si>
  <si>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</si>
  <si>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</si>
  <si>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</si>
  <si>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</si>
  <si>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</si>
  <si>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</si>
  <si>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</si>
  <si>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</si>
  <si>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</si>
  <si>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</si>
  <si>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</si>
  <si>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</si>
  <si>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</si>
  <si>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</si>
  <si>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</si>
  <si>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</si>
  <si>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</si>
  <si>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</si>
  <si>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</si>
  <si>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</si>
  <si>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</si>
  <si>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</si>
  <si>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</si>
  <si>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</si>
  <si>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</si>
  <si>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</si>
  <si>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</si>
  <si>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</si>
  <si>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</si>
  <si>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</si>
  <si>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</si>
  <si>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</si>
  <si>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</si>
  <si>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</si>
  <si>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</si>
  <si>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</si>
  <si>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</si>
  <si>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</si>
  <si>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</si>
  <si>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</si>
  <si>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</si>
  <si>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</si>
  <si>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</si>
  <si>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</si>
  <si>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</si>
  <si>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</si>
  <si>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</si>
  <si>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</si>
  <si>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</si>
  <si>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</si>
  <si>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</si>
  <si>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</si>
  <si>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</si>
  <si>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</si>
  <si>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</si>
  <si>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</si>
  <si>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</si>
  <si>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</si>
  <si>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</si>
  <si>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</si>
  <si>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</si>
  <si>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</si>
  <si>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</si>
  <si>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</si>
  <si>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</si>
  <si>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</si>
  <si>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</si>
  <si>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</si>
  <si>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</si>
  <si>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</si>
  <si>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</si>
  <si>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</si>
  <si>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</si>
  <si>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</si>
  <si>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</si>
  <si>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</si>
  <si>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</si>
  <si>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</si>
  <si>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</si>
  <si>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</si>
  <si>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</si>
  <si>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</si>
  <si>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</si>
  <si>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</si>
  <si>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</si>
  <si>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</si>
  <si>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</si>
  <si>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</si>
  <si>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</si>
  <si>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</si>
  <si>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</si>
  <si>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</si>
  <si>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</si>
  <si>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</si>
  <si>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</si>
  <si>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</si>
  <si>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</si>
  <si>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</si>
  <si>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</si>
  <si>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</si>
  <si>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</si>
  <si>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</si>
  <si>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</si>
  <si>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</si>
  <si>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</si>
  <si>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</si>
  <si>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</si>
  <si>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</si>
  <si>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</si>
  <si>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</si>
  <si>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</si>
  <si>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</si>
  <si>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</si>
  <si>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</si>
  <si>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</si>
  <si>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</si>
  <si>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</si>
  <si>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</si>
  <si>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</si>
  <si>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</si>
  <si>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</si>
  <si>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</si>
  <si>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</si>
  <si>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</si>
  <si>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</si>
  <si>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</si>
  <si>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</si>
  <si>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</si>
  <si>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</si>
  <si>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</si>
  <si>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</si>
  <si>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</si>
  <si>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</si>
  <si>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</si>
  <si>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</si>
  <si>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</si>
  <si>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</si>
  <si>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</si>
  <si>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</si>
  <si>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</si>
  <si>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</si>
  <si>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</si>
  <si>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</si>
  <si>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</si>
  <si>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</si>
  <si>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</si>
  <si>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</si>
  <si>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</si>
  <si>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</si>
  <si>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</si>
  <si>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</si>
  <si>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</si>
  <si>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</si>
  <si>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</si>
  <si>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</si>
  <si>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</si>
  <si>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</si>
  <si>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</si>
  <si>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</si>
  <si>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</si>
  <si>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</si>
  <si>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</si>
  <si>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</si>
  <si>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</si>
  <si>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</si>
  <si>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</si>
  <si>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</si>
  <si>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</si>
  <si>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</si>
  <si>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</si>
  <si>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</si>
  <si>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</si>
  <si>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</si>
  <si>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</si>
  <si>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</si>
  <si>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</si>
  <si>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</si>
  <si>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</si>
  <si>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</si>
  <si>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</si>
  <si>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</si>
  <si>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</si>
  <si>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</si>
  <si>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</si>
  <si>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</si>
  <si>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</si>
  <si>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</si>
  <si>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</si>
  <si>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</si>
  <si>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</si>
  <si>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</si>
  <si>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</si>
  <si>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</si>
  <si>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</si>
  <si>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</si>
  <si>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</si>
  <si>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</si>
  <si>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</si>
  <si>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</si>
  <si>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</si>
  <si>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</si>
  <si>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</si>
  <si>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</si>
  <si>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</si>
  <si>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</si>
  <si>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</si>
  <si>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</si>
  <si>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</si>
  <si>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</si>
  <si>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</si>
  <si>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</si>
  <si>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</si>
  <si>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</si>
  <si>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</si>
  <si>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</si>
  <si>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</si>
  <si>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</si>
  <si>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</si>
  <si>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</si>
  <si>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</si>
  <si>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</si>
  <si>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</si>
  <si>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</si>
  <si>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</si>
  <si>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</si>
  <si>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</si>
  <si>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</si>
  <si>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</si>
  <si>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</si>
  <si>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</si>
  <si>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</si>
  <si>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</si>
  <si>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</si>
  <si>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</si>
  <si>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</si>
  <si>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</si>
  <si>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</si>
  <si>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</si>
  <si>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</si>
  <si>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</si>
  <si>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</si>
  <si>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</si>
  <si>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</si>
  <si>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</si>
  <si>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</si>
  <si>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</si>
  <si>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</si>
  <si>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</si>
  <si>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</si>
  <si>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</si>
  <si>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</si>
  <si>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</si>
  <si>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</si>
  <si>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</si>
  <si>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</si>
  <si>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</si>
  <si>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</si>
  <si>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</si>
  <si>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</si>
  <si>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</si>
  <si>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</si>
  <si>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</si>
  <si>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</si>
  <si>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</si>
  <si>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</si>
  <si>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</si>
  <si>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</si>
  <si>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</si>
  <si>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</si>
  <si>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</si>
  <si>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</si>
  <si>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</si>
  <si>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</si>
  <si>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</si>
  <si>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</si>
  <si>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</si>
  <si>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</si>
  <si>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</si>
  <si>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</si>
  <si>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</si>
  <si>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</si>
  <si>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</si>
  <si>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</si>
  <si>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</si>
  <si>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</si>
  <si>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</si>
  <si>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</si>
  <si>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</si>
  <si>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</si>
  <si>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</si>
  <si>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</si>
  <si>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</si>
  <si>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</si>
  <si>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</si>
  <si>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</si>
  <si>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</si>
  <si>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</si>
  <si>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</si>
  <si>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</si>
  <si>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</si>
  <si>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</si>
  <si>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</si>
  <si>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</si>
  <si>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</si>
  <si>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</si>
  <si>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</si>
  <si>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</si>
  <si>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</si>
  <si>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</si>
  <si>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</si>
  <si>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</si>
  <si>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</si>
  <si>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</si>
  <si>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</si>
  <si>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</si>
  <si>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</si>
  <si>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</si>
  <si>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</si>
  <si>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</si>
  <si>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</si>
  <si>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</si>
  <si>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</si>
  <si>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</si>
  <si>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</si>
  <si>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</si>
  <si>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</si>
  <si>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</si>
  <si>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</si>
  <si>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</si>
  <si>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</si>
  <si>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</si>
  <si>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</si>
  <si>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</si>
  <si>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</si>
  <si>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</si>
  <si>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</si>
  <si>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</si>
  <si>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</si>
  <si>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</si>
  <si>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</si>
  <si>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</si>
  <si>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</si>
  <si>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</si>
  <si>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</si>
  <si>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</si>
  <si>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</si>
  <si>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</si>
  <si>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</si>
  <si>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</si>
  <si>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</si>
  <si>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</si>
  <si>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</si>
  <si>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</si>
  <si>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</si>
  <si>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</si>
  <si>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</si>
  <si>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</si>
  <si>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</si>
  <si>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</si>
  <si>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</si>
  <si>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</si>
  <si>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</si>
  <si>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</si>
  <si>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</si>
  <si>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</si>
  <si>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</si>
  <si>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</si>
  <si>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</si>
  <si>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</si>
  <si>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</si>
  <si>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</si>
  <si>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</si>
  <si>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</si>
  <si>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</si>
  <si>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</si>
  <si>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</si>
  <si>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</si>
  <si>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</si>
  <si>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</si>
  <si>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</si>
  <si>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</si>
  <si>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</si>
  <si>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</si>
  <si>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</si>
  <si>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</si>
  <si>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</si>
  <si>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</si>
  <si>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</si>
  <si>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</si>
  <si>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</si>
  <si>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</si>
  <si>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</si>
  <si>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</si>
  <si>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</si>
  <si>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</si>
  <si>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</si>
  <si>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</si>
  <si>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</si>
  <si>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</si>
  <si>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</si>
  <si>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</si>
  <si>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</si>
  <si>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</si>
  <si>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</si>
  <si>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</si>
  <si>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</si>
  <si>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</si>
  <si>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</si>
  <si>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</si>
  <si>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</si>
  <si>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</si>
  <si>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</si>
  <si>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</si>
  <si>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</si>
  <si>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</si>
  <si>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</si>
  <si>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</si>
  <si>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</si>
  <si>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</si>
  <si>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</si>
  <si>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</si>
  <si>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</si>
  <si>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</si>
  <si>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</si>
  <si>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</si>
  <si>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</si>
  <si>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</si>
  <si>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</si>
  <si>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</si>
  <si>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</si>
  <si>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</si>
  <si>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</si>
  <si>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</si>
  <si>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</si>
  <si>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</si>
  <si>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</si>
  <si>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</si>
  <si>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</si>
  <si>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</si>
  <si>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</si>
  <si>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</si>
  <si>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</si>
  <si>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</si>
  <si>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</si>
  <si>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</si>
  <si>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</si>
  <si>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</si>
  <si>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</si>
  <si>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</si>
  <si>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</si>
  <si>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</si>
  <si>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</si>
  <si>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</si>
  <si>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</si>
  <si>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</si>
  <si>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</si>
  <si>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</si>
  <si>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</si>
  <si>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</si>
  <si>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</si>
  <si>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</si>
  <si>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</si>
  <si>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</si>
  <si>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</si>
  <si>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</si>
  <si>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</si>
  <si>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</si>
  <si>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</si>
  <si>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</si>
  <si>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</si>
  <si>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</si>
  <si>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</si>
  <si>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</si>
  <si>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</si>
  <si>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</si>
  <si>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</si>
  <si>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</si>
  <si>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</si>
  <si>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</si>
  <si>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</si>
  <si>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</si>
  <si>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</si>
  <si>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</si>
  <si>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</si>
  <si>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</si>
  <si>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</si>
  <si>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</si>
  <si>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</si>
  <si>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</si>
  <si>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</si>
  <si>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</si>
  <si>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</si>
  <si>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</si>
  <si>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</si>
  <si>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</si>
  <si>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</si>
  <si>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</si>
  <si>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</si>
  <si>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</si>
  <si>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</si>
  <si>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</si>
  <si>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</si>
  <si>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</si>
  <si>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</si>
  <si>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</si>
  <si>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</si>
  <si>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</si>
  <si>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</si>
  <si>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</si>
  <si>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</si>
  <si>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</si>
  <si>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</si>
  <si>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</si>
  <si>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</si>
  <si>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</si>
  <si>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</si>
  <si>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</si>
  <si>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</si>
  <si>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</si>
  <si>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</si>
  <si>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</si>
  <si>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</si>
  <si>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</si>
  <si>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</si>
  <si>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</si>
  <si>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</si>
  <si>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</si>
  <si>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</si>
  <si>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</si>
  <si>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</si>
  <si>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</si>
  <si>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</si>
  <si>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</si>
  <si>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</si>
  <si>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</si>
  <si>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</si>
  <si>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</si>
  <si>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</si>
  <si>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</si>
  <si>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</si>
  <si>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</si>
  <si>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</si>
  <si>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</si>
  <si>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</si>
  <si>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</si>
  <si>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</si>
  <si>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</si>
  <si>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</si>
  <si>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</si>
  <si>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</si>
  <si>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</si>
  <si>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</si>
  <si>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</si>
  <si>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</si>
  <si>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</si>
  <si>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</si>
  <si>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</si>
  <si>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</si>
  <si>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</si>
  <si>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</si>
  <si>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</si>
  <si>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</si>
  <si>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</si>
  <si>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</si>
  <si>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</si>
  <si>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</si>
  <si>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</si>
  <si>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</si>
  <si>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</si>
  <si>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</si>
  <si>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</si>
  <si>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</si>
  <si>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</si>
  <si>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</si>
  <si>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</si>
  <si>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</si>
  <si>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</si>
  <si>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</si>
  <si>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</si>
  <si>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</si>
  <si>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</si>
  <si>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</si>
  <si>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</si>
  <si>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</si>
  <si>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</si>
  <si>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</si>
  <si>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</si>
  <si>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</si>
  <si>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</si>
  <si>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</si>
  <si>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</si>
  <si>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</si>
  <si>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</si>
  <si>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</si>
  <si>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</si>
  <si>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</si>
  <si>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</si>
  <si>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</si>
  <si>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</si>
  <si>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</si>
  <si>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</si>
  <si>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</si>
  <si>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</si>
  <si>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</si>
  <si>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</si>
  <si>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</si>
  <si>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</si>
  <si>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</si>
  <si>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</si>
  <si>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</si>
  <si>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</si>
  <si>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</si>
  <si>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</si>
  <si>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</si>
  <si>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</si>
  <si>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</si>
  <si>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</si>
  <si>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</si>
  <si>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</si>
  <si>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</si>
  <si>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</si>
  <si>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</si>
  <si>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</si>
  <si>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</si>
  <si>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</si>
  <si>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</si>
  <si>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</si>
  <si>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</si>
  <si>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</si>
  <si>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</si>
  <si>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</si>
  <si>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</si>
  <si>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</si>
  <si>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</si>
  <si>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</si>
  <si>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</si>
  <si>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</si>
  <si>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</si>
  <si>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</si>
  <si>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</si>
  <si>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</si>
  <si>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</si>
  <si>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</si>
  <si>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</si>
  <si>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</si>
  <si>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</si>
  <si>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</si>
  <si>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</si>
  <si>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</si>
  <si>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</si>
  <si>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</si>
  <si>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</si>
  <si>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</si>
  <si>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</si>
  <si>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</si>
  <si>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</si>
  <si>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</si>
  <si>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</si>
  <si>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</si>
  <si>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</si>
  <si>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</si>
  <si>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</si>
  <si>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</si>
  <si>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</si>
  <si>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</si>
  <si>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</si>
  <si>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</si>
  <si>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</si>
  <si>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</si>
  <si>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</si>
  <si>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</si>
  <si>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</si>
  <si>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</si>
  <si>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</si>
  <si>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</si>
  <si>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</si>
  <si>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</si>
  <si>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</si>
  <si>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</si>
  <si>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</si>
  <si>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</si>
  <si>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</si>
  <si>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</si>
  <si>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</si>
  <si>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</si>
  <si>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</si>
  <si>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</si>
  <si>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</si>
  <si>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</si>
  <si>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</si>
  <si>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</si>
  <si>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</si>
  <si>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</si>
  <si>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</si>
  <si>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</si>
  <si>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</si>
  <si>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</si>
  <si>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</si>
  <si>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</si>
  <si>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</si>
  <si>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</si>
  <si>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</si>
  <si>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</si>
  <si>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</si>
  <si>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</si>
  <si>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</si>
  <si>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</si>
  <si>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</si>
  <si>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</si>
  <si>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</si>
  <si>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</si>
  <si>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</si>
  <si>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</si>
  <si>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</si>
  <si>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</si>
  <si>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</si>
  <si>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</si>
  <si>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</si>
  <si>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</si>
  <si>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</si>
  <si>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</si>
  <si>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</si>
  <si>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</si>
  <si>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</si>
  <si>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</si>
  <si>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</si>
  <si>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</si>
  <si>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</si>
  <si>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</si>
  <si>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</si>
  <si>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</si>
  <si>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</si>
  <si>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</si>
  <si>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</si>
  <si>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</si>
  <si>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</si>
  <si>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</si>
  <si>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</si>
  <si>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</si>
  <si>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</si>
  <si>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</si>
  <si>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</si>
  <si>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</si>
  <si>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</si>
  <si>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</si>
  <si>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</si>
  <si>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</si>
  <si>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</si>
  <si>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</si>
  <si>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</si>
  <si>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</si>
  <si>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</si>
  <si>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</si>
  <si>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</si>
  <si>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</si>
  <si>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</si>
  <si>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</si>
  <si>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</si>
  <si>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</si>
  <si>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</si>
  <si>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</si>
  <si>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</si>
  <si>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</si>
  <si>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</si>
  <si>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</si>
  <si>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</si>
  <si>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</si>
  <si>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</si>
  <si>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</si>
  <si>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</si>
  <si>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</si>
  <si>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</si>
  <si>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</si>
  <si>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</si>
  <si>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</si>
  <si>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</si>
  <si>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</si>
  <si>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</si>
  <si>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</si>
  <si>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</si>
  <si>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</si>
  <si>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</si>
  <si>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</si>
  <si>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</si>
  <si>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</si>
  <si>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</si>
  <si>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</si>
  <si>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</si>
  <si>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</si>
  <si>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</si>
  <si>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</si>
  <si>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</si>
  <si>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</si>
  <si>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</si>
  <si>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</si>
  <si>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</si>
  <si>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</si>
  <si>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</si>
  <si>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</si>
  <si>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</si>
  <si>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</si>
  <si>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</si>
  <si>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</si>
  <si>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</si>
  <si>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</si>
  <si>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</si>
  <si>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</si>
  <si>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</si>
  <si>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</si>
  <si>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</si>
  <si>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</si>
  <si>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</si>
  <si>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</si>
  <si>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</si>
  <si>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</si>
  <si>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</si>
  <si>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</si>
  <si>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</si>
  <si>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</si>
  <si>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</si>
  <si>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</si>
  <si>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</si>
  <si>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</si>
  <si>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</si>
  <si>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</si>
  <si>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</si>
  <si>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</si>
  <si>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</si>
  <si>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</si>
  <si>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</si>
  <si>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</si>
  <si>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</si>
  <si>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</si>
  <si>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</si>
  <si>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</si>
  <si>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</si>
  <si>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</si>
  <si>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</si>
  <si>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</si>
  <si>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</si>
  <si>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</si>
  <si>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</si>
  <si>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</si>
  <si>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</si>
  <si>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</si>
  <si>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</si>
  <si>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</si>
  <si>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</si>
  <si>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</si>
  <si>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</si>
  <si>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</si>
  <si>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</si>
  <si>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</si>
  <si>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</si>
  <si>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</si>
  <si>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</si>
  <si>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</si>
  <si>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</si>
  <si>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</si>
  <si>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</si>
  <si>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</si>
  <si>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</si>
  <si>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</si>
  <si>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</si>
  <si>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</si>
  <si>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</si>
  <si>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</si>
  <si>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</si>
  <si>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</si>
  <si>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</si>
  <si>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</si>
  <si>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</si>
  <si>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</si>
  <si>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</si>
  <si>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</si>
  <si>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</si>
  <si>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</si>
  <si>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</si>
  <si>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</si>
  <si>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</si>
  <si>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</si>
  <si>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</si>
  <si>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</si>
  <si>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</si>
  <si>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</si>
  <si>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</si>
  <si>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</si>
  <si>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</si>
  <si>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</si>
  <si>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</si>
  <si>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</si>
  <si>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</si>
  <si>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</si>
  <si>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</si>
  <si>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</si>
  <si>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</si>
  <si>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</si>
  <si>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</si>
  <si>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</si>
  <si>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</si>
  <si>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</si>
  <si>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</si>
  <si>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</si>
  <si>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</si>
  <si>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</si>
  <si>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</si>
  <si>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</si>
  <si>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</si>
  <si>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</si>
  <si>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</si>
  <si>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</si>
  <si>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</si>
  <si>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</si>
  <si>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</si>
  <si>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</si>
  <si>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</si>
  <si>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</si>
  <si>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</si>
  <si>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</si>
  <si>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</si>
  <si>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</si>
  <si>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</si>
  <si>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</si>
  <si>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</si>
  <si>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</si>
  <si>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</si>
  <si>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</si>
  <si>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</si>
  <si>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</si>
  <si>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</si>
  <si>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</si>
  <si>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</si>
  <si>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</si>
  <si>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</si>
  <si>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</si>
  <si>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</si>
  <si>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</si>
  <si>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</si>
  <si>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</si>
  <si>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</si>
  <si>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</si>
  <si>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</si>
  <si>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</si>
  <si>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</si>
  <si>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</si>
  <si>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</si>
  <si>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</si>
  <si>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</si>
  <si>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</si>
  <si>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</si>
  <si>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</si>
  <si>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</si>
  <si>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</si>
  <si>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</si>
  <si>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</si>
  <si>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</si>
  <si>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</si>
  <si>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</si>
  <si>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</si>
  <si>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</si>
  <si>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</si>
  <si>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</si>
  <si>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</si>
  <si>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</si>
  <si>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</si>
  <si>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</si>
  <si>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</si>
  <si>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</si>
  <si>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</si>
  <si>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</si>
  <si>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</si>
  <si>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</si>
  <si>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</si>
  <si>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</si>
  <si>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</si>
  <si>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</si>
  <si>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</si>
  <si>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</si>
  <si>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</si>
  <si>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</si>
  <si>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</si>
  <si>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</si>
  <si>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</si>
  <si>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</si>
  <si>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</si>
  <si>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</si>
  <si>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</si>
  <si>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</si>
  <si>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</si>
  <si>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</si>
  <si>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</si>
  <si>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</si>
  <si>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</si>
  <si>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</si>
  <si>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</si>
  <si>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</si>
  <si>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</si>
  <si>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</si>
  <si>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</si>
  <si>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</si>
  <si>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</si>
  <si>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</si>
  <si>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</si>
  <si>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</si>
  <si>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</si>
  <si>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</si>
  <si>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</si>
  <si>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</si>
  <si>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</si>
  <si>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</si>
  <si>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</si>
  <si>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</si>
  <si>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</si>
  <si>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</si>
  <si>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</si>
  <si>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</si>
  <si>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</si>
  <si>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</si>
  <si>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</si>
  <si>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</si>
  <si>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</si>
  <si>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</si>
  <si>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</si>
  <si>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</si>
  <si>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</si>
  <si>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</si>
  <si>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</si>
  <si>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</si>
  <si>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</si>
  <si>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</si>
  <si>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</si>
  <si>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</si>
  <si>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</si>
  <si>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</si>
  <si>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</si>
  <si>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</si>
  <si>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</si>
  <si>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</si>
  <si>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</si>
  <si>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</si>
  <si>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</si>
  <si>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</si>
  <si>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</si>
  <si>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</si>
  <si>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</si>
  <si>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</si>
  <si>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</si>
  <si>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</si>
  <si>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</si>
  <si>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</si>
  <si>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</si>
  <si>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</si>
  <si>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</si>
  <si>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</si>
  <si>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</si>
  <si>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</si>
  <si>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</si>
  <si>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</si>
  <si>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</si>
  <si>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</si>
  <si>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</si>
  <si>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</si>
  <si>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</si>
  <si>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</si>
  <si>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</si>
  <si>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</si>
  <si>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</si>
  <si>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</si>
  <si>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</si>
  <si>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</si>
  <si>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</si>
  <si>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</si>
  <si>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</si>
  <si>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</si>
  <si>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</si>
  <si>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</si>
  <si>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</si>
  <si>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</si>
  <si>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</si>
  <si>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</si>
  <si>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</si>
  <si>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</si>
  <si>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</si>
  <si>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</si>
  <si>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</si>
  <si>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</si>
  <si>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</si>
  <si>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</si>
  <si>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</si>
  <si>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</si>
  <si>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</si>
  <si>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</si>
  <si>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</si>
  <si>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</si>
  <si>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</si>
  <si>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</si>
  <si>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</si>
  <si>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</si>
  <si>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</si>
  <si>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</si>
  <si>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</si>
  <si>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</si>
  <si>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</si>
  <si>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</si>
  <si>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</si>
  <si>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</si>
  <si>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</si>
  <si>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</si>
  <si>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</si>
  <si>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</si>
  <si>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</si>
  <si>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</si>
  <si>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</si>
  <si>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</si>
  <si>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</si>
  <si>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</si>
  <si>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</si>
  <si>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</si>
  <si>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</si>
  <si>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</si>
  <si>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</si>
  <si>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</si>
  <si>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</si>
  <si>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</si>
  <si>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</si>
  <si>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</si>
  <si>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</si>
  <si>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</si>
  <si>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</si>
  <si>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</si>
  <si>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</si>
  <si>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</si>
  <si>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</si>
  <si>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</si>
  <si>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</si>
  <si>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</si>
  <si>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</si>
  <si>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</si>
  <si>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</si>
  <si>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</si>
  <si>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</si>
  <si>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</si>
  <si>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</si>
  <si>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</si>
  <si>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</si>
  <si>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</si>
  <si>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</si>
  <si>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</si>
  <si>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</si>
  <si>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</si>
  <si>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</si>
  <si>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</si>
  <si>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</si>
  <si>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</si>
  <si>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</si>
  <si>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</si>
  <si>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</si>
  <si>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</si>
  <si>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</si>
  <si>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</si>
  <si>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</si>
  <si>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</si>
  <si>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</si>
  <si>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</si>
  <si>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</si>
  <si>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</si>
  <si>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</si>
  <si>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</si>
  <si>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</si>
  <si>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</si>
  <si>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</si>
  <si>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</si>
  <si>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</si>
  <si>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</si>
  <si>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</si>
  <si>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</si>
  <si>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</si>
  <si>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</si>
  <si>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</si>
  <si>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</si>
  <si>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</si>
  <si>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</si>
  <si>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</si>
  <si>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</si>
  <si>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</si>
  <si>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</si>
  <si>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</si>
  <si>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</si>
  <si>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</si>
  <si>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</si>
  <si>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</si>
  <si>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</si>
  <si>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</si>
  <si>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</si>
  <si>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</si>
  <si>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</si>
  <si>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</si>
  <si>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</si>
  <si>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</si>
  <si>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</si>
  <si>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</si>
  <si>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</si>
  <si>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</si>
  <si>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</si>
  <si>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</si>
  <si>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</si>
  <si>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</si>
  <si>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</si>
  <si>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</si>
  <si>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</si>
  <si>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</si>
  <si>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</si>
  <si>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</si>
  <si>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</si>
  <si>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</si>
  <si>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</si>
  <si>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</si>
  <si>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</si>
  <si>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</si>
  <si>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</si>
  <si>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</si>
  <si>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</si>
  <si>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</si>
  <si>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</si>
  <si>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</si>
  <si>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</si>
  <si>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</si>
  <si>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</si>
  <si>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</si>
  <si>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</si>
  <si>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</si>
  <si>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</si>
  <si>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</si>
  <si>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</si>
  <si>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</si>
  <si>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</si>
  <si>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</si>
  <si>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</si>
  <si>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</si>
  <si>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</si>
  <si>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</si>
  <si>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</si>
  <si>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</si>
  <si>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</si>
  <si>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</si>
  <si>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</si>
  <si>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</si>
  <si>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</si>
  <si>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</si>
  <si>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</si>
  <si>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</si>
  <si>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</si>
  <si>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</si>
  <si>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</si>
  <si>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</si>
  <si>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</si>
  <si>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</si>
  <si>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</si>
  <si>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</si>
  <si>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</si>
  <si>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</si>
  <si>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</si>
  <si>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</si>
  <si>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</si>
  <si>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</si>
  <si>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</si>
  <si>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</si>
  <si>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</si>
  <si>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</si>
  <si>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</si>
  <si>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</si>
  <si>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</si>
  <si>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</si>
  <si>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</si>
  <si>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</si>
  <si>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</si>
  <si>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</si>
  <si>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</si>
  <si>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</si>
  <si>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</si>
  <si>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</si>
  <si>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</si>
  <si>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</si>
  <si>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</si>
  <si>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</si>
  <si>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</si>
  <si>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</si>
  <si>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</si>
  <si>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</si>
  <si>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</si>
  <si>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</si>
  <si>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</si>
  <si>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</si>
  <si>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</si>
  <si>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</si>
  <si>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</si>
  <si>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</si>
  <si>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</si>
  <si>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</si>
  <si>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</si>
  <si>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</si>
  <si>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</si>
  <si>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</si>
  <si>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</si>
  <si>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</si>
  <si>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</si>
  <si>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</si>
  <si>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</si>
  <si>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</si>
  <si>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</si>
  <si>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</si>
  <si>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</si>
  <si>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</si>
  <si>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</si>
  <si>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</si>
  <si>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</si>
  <si>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</si>
  <si>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</si>
  <si>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</si>
  <si>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</si>
  <si>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</si>
  <si>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</si>
  <si>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</si>
  <si>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</si>
  <si>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</si>
  <si>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</si>
  <si>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</si>
  <si>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</si>
  <si>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</si>
  <si>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</si>
  <si>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</si>
  <si>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</si>
  <si>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</si>
  <si>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</si>
  <si>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</si>
  <si>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</si>
  <si>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</si>
  <si>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</si>
  <si>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</si>
  <si>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</si>
  <si>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</si>
  <si>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</si>
  <si>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</si>
  <si>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</si>
  <si>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</si>
  <si>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</si>
  <si>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</si>
  <si>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</si>
  <si>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</si>
  <si>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</si>
  <si>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</si>
  <si>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</si>
  <si>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</si>
  <si>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</si>
  <si>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</si>
  <si>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</si>
  <si>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</si>
  <si>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</si>
  <si>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</si>
  <si>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</si>
  <si>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</si>
  <si>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</si>
  <si>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</si>
  <si>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</si>
  <si>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</si>
  <si>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</si>
  <si>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</si>
  <si>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</si>
  <si>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</si>
  <si>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</si>
  <si>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</si>
  <si>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</si>
  <si>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</si>
  <si>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</si>
  <si>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</si>
  <si>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</si>
  <si>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</si>
  <si>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</si>
  <si>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</si>
  <si>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</si>
  <si>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</si>
  <si>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</si>
  <si>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</si>
  <si>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</si>
  <si>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</si>
  <si>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</si>
  <si>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</si>
  <si>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</si>
  <si>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</si>
  <si>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</si>
  <si>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</si>
  <si>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</si>
  <si>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</si>
  <si>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</si>
  <si>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</si>
  <si>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</si>
  <si>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</si>
  <si>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</si>
  <si>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</si>
  <si>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</si>
  <si>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</si>
  <si>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</si>
  <si>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</si>
  <si>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</si>
  <si>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</si>
  <si>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</si>
  <si>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</si>
  <si>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</si>
  <si>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</si>
  <si>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</si>
  <si>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</si>
  <si>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</si>
  <si>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</si>
  <si>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</si>
  <si>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</si>
  <si>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</si>
  <si>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</si>
  <si>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</si>
  <si>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</si>
  <si>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</si>
  <si>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</si>
  <si>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</si>
  <si>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</si>
  <si>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</si>
  <si>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</si>
  <si>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</si>
  <si>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</si>
  <si>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</si>
  <si>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</si>
  <si>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</si>
  <si>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</si>
  <si>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</si>
  <si>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</si>
  <si>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</si>
  <si>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</si>
  <si>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</si>
  <si>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</si>
  <si>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</si>
  <si>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</si>
  <si>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</si>
  <si>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</si>
  <si>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</si>
  <si>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</si>
  <si>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</si>
  <si>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</si>
  <si>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</si>
  <si>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</si>
  <si>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</si>
  <si>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</si>
  <si>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</si>
  <si>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</si>
  <si>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</si>
  <si>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</si>
  <si>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</si>
  <si>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</si>
  <si>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</si>
  <si>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</si>
  <si>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</si>
  <si>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</si>
  <si>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</si>
  <si>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</si>
  <si>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</si>
  <si>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</si>
  <si>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</si>
  <si>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</si>
  <si>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</si>
  <si>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</si>
  <si>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</si>
  <si>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</si>
  <si>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</si>
  <si>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</si>
  <si>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</si>
  <si>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</si>
  <si>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</si>
  <si>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</si>
  <si>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</si>
  <si>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</si>
  <si>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</si>
  <si>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</si>
  <si>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</si>
  <si>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</si>
  <si>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</si>
  <si>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</si>
  <si>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</si>
  <si>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</si>
  <si>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</si>
  <si>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</si>
  <si>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</si>
  <si>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</si>
  <si>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</si>
  <si>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</si>
  <si>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</si>
  <si>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</si>
  <si>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</si>
  <si>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</si>
  <si>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</si>
  <si>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</si>
  <si>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</si>
  <si>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</si>
  <si>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</si>
  <si>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</si>
  <si>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</si>
  <si>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</si>
  <si>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</si>
  <si>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</si>
  <si>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</si>
  <si>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</si>
  <si>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</si>
  <si>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</si>
  <si>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</si>
  <si>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</si>
  <si>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</si>
  <si>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</si>
  <si>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</si>
  <si>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</si>
  <si>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</si>
  <si>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</si>
  <si>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</si>
  <si>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</si>
  <si>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</si>
  <si>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</si>
  <si>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</si>
  <si>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</si>
  <si>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</si>
  <si>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</si>
  <si>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</si>
  <si>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</si>
  <si>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</si>
  <si>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</si>
  <si>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</si>
  <si>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</si>
  <si>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</si>
  <si>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</si>
  <si>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</si>
  <si>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</si>
  <si>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</si>
  <si>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</si>
  <si>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</si>
  <si>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</si>
  <si>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</si>
  <si>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</si>
  <si>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</si>
  <si>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</si>
  <si>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</si>
  <si>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</si>
  <si>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</si>
  <si>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</si>
  <si>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</si>
  <si>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</si>
  <si>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</si>
  <si>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</si>
  <si>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</si>
  <si>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</si>
  <si>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</si>
  <si>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</si>
  <si>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</si>
  <si>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</si>
  <si>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</si>
  <si>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</si>
  <si>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</si>
  <si>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</si>
  <si>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</si>
  <si>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</si>
  <si>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</si>
  <si>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</si>
  <si>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</si>
  <si>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</si>
  <si>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</si>
  <si>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</si>
  <si>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</si>
  <si>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</si>
  <si>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</si>
  <si>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</si>
  <si>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</si>
  <si>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</si>
  <si>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</si>
  <si>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</si>
  <si>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</si>
  <si>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</si>
  <si>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</si>
  <si>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</si>
  <si>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</si>
  <si>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BILI2</t>
  </si>
  <si>
    <t>BILIA CORPORATE BOND 2</t>
  </si>
  <si>
    <t>SE0011751361</t>
  </si>
  <si>
    <t>DBVNDR</t>
  </si>
  <si>
    <t>BILIA/FRN DEBT 20231011</t>
  </si>
  <si>
    <t>2138002GW5WN1UYZAO32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</si>
</sst>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rgb="FF444444"/>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applyAlignment="1">
      <alignment horizontal="left" vertical="center" inden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2520</v>
      </c>
      <c r="C1" s="322"/>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5" t="s">
        <v>2495</v>
      </c>
      <c r="B5" s="315"/>
      <c r="C5" s="315"/>
      <c r="D5" s="266" t="s">
        <v>2496</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R20" sqref="R20"/>
    </sheetView>
  </sheetViews>
  <sheetFormatPr defaultColWidth="9.140625" defaultRowHeight="12.75"/>
  <cols>
    <col min="1" max="1" width="18.140625" style="55" customWidth="1"/>
    <col min="2" max="2" width="24.5703125" style="55" customWidth="1"/>
    <col min="3" max="3" width="34.7109375" style="55" customWidth="1"/>
    <col min="4" max="4" width="20.140625" style="55" customWidth="1"/>
    <col min="5" max="5" width="38.42578125" style="55"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321</v>
      </c>
      <c r="C2" s="64" t="s">
        <v>1738</v>
      </c>
      <c r="D2" s="64" t="s">
        <v>779</v>
      </c>
      <c r="E2" s="65" t="s">
        <v>34</v>
      </c>
      <c r="F2" s="64" t="s">
        <v>264</v>
      </c>
      <c r="G2" s="4">
        <v>43416</v>
      </c>
      <c r="H2" s="64" t="s">
        <v>2746</v>
      </c>
      <c r="I2" s="95" t="str">
        <f>IF(C2="-","",VLOOKUP(C2,CouponBondIssuersTable,2,0))</f>
        <v>BILI</v>
      </c>
      <c r="J2" s="95" t="str">
        <f>IF(D2="-","",IFERROR(VLOOKUP(D2,CouponLeadManagersTable,2,0),""))</f>
        <v>DNM</v>
      </c>
      <c r="K2" s="95" t="str">
        <f>IF(D2="-","",IFERROR(VLOOKUP(D2,CouponLeadManagersTable,3,0),""))</f>
        <v>ST</v>
      </c>
      <c r="L2" s="64" t="s">
        <v>2445</v>
      </c>
      <c r="M2" s="261"/>
      <c r="N2" s="66"/>
      <c r="O2" s="99"/>
      <c r="P2" s="79"/>
      <c r="R2" s="55"/>
      <c r="V2" s="79"/>
    </row>
    <row r="3" spans="1:30" ht="14.25">
      <c r="A3" s="66"/>
      <c r="B3" s="66"/>
      <c r="C3" s="66"/>
      <c r="D3" s="66"/>
      <c r="E3" s="66"/>
      <c r="F3" s="66"/>
      <c r="G3" s="68"/>
      <c r="H3" s="310"/>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2741</v>
      </c>
      <c r="B7" s="83" t="s">
        <v>2742</v>
      </c>
      <c r="C7" s="64" t="s">
        <v>945</v>
      </c>
      <c r="D7" s="64" t="s">
        <v>2743</v>
      </c>
      <c r="E7" s="64" t="s">
        <v>2745</v>
      </c>
      <c r="F7" s="64" t="s">
        <v>2744</v>
      </c>
      <c r="G7" s="65">
        <v>2000000</v>
      </c>
      <c r="H7" s="64" t="s">
        <v>34</v>
      </c>
      <c r="I7" s="64" t="s">
        <v>393</v>
      </c>
      <c r="J7" s="64" t="s">
        <v>1085</v>
      </c>
      <c r="K7" s="84">
        <v>1.4</v>
      </c>
      <c r="L7" s="64">
        <v>4</v>
      </c>
      <c r="M7" s="4">
        <v>43476</v>
      </c>
      <c r="N7" s="4">
        <v>45210</v>
      </c>
      <c r="O7" s="4" t="s">
        <v>1082</v>
      </c>
      <c r="P7" s="51" t="s">
        <v>397</v>
      </c>
      <c r="Q7" s="65">
        <v>800000000</v>
      </c>
      <c r="R7" s="4">
        <v>43384</v>
      </c>
      <c r="S7" s="4">
        <f>IF(R7&lt;&gt;"",R7,"")</f>
        <v>43384</v>
      </c>
      <c r="T7" s="4">
        <v>45210</v>
      </c>
      <c r="U7" s="4">
        <v>45203</v>
      </c>
      <c r="V7" s="85" t="s">
        <v>2741</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2018-11-09T15:18:36Z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DOCS AutoSave">
    <vt:lpwstr/>
  </property>
</Properties>
</file>