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FIN_RPT\Quarterly Reports\2018\Q4\8-K\99.1\"/>
    </mc:Choice>
  </mc:AlternateContent>
  <bookViews>
    <workbookView xWindow="120" yWindow="750" windowWidth="9435" windowHeight="4815"/>
  </bookViews>
  <sheets>
    <sheet name="QTR Income Statement" sheetId="10" r:id="rId1"/>
    <sheet name="YTD Income Statement" sheetId="11" r:id="rId2"/>
    <sheet name="Balance Sheets" sheetId="4" r:id="rId3"/>
    <sheet name="Segment Results " sheetId="12" r:id="rId4"/>
    <sheet name="Gross Profit Segment Results" sheetId="13" r:id="rId5"/>
    <sheet name="Cash Flows" sheetId="5" r:id="rId6"/>
  </sheets>
  <definedNames>
    <definedName name="_C" localSheetId="4">'Gross Profit Segment Results'!$A$1:$N$45</definedName>
    <definedName name="_C" localSheetId="0">#REF!</definedName>
    <definedName name="_C" localSheetId="3">'Segment Results '!$A$1:$N$43</definedName>
    <definedName name="_C" localSheetId="1">#REF!</definedName>
    <definedName name="_C">#REF!</definedName>
    <definedName name="A" localSheetId="4">#REF!</definedName>
    <definedName name="A" localSheetId="0">#REF!</definedName>
    <definedName name="A" localSheetId="1">#REF!</definedName>
    <definedName name="A">#REF!</definedName>
    <definedName name="B" localSheetId="4">#REF!</definedName>
    <definedName name="B" localSheetId="0">'QTR Income Statement'!$A$1:$G$59</definedName>
    <definedName name="B" localSheetId="1">'YTD Income Statement'!$A$1:$G$59</definedName>
    <definedName name="B">#REF!</definedName>
    <definedName name="D">'Balance Sheets'!$A$1:$F$74</definedName>
    <definedName name="_xlnm.Print_Area" localSheetId="2">'Balance Sheets'!$A$1:$E$74</definedName>
    <definedName name="_xlnm.Print_Area" localSheetId="5">'Cash Flows'!$A$1:$G$55</definedName>
    <definedName name="_xlnm.Print_Area" localSheetId="4">'Gross Profit Segment Results'!$A$1:$K$48</definedName>
    <definedName name="_xlnm.Print_Area" localSheetId="0">'QTR Income Statement'!$A$1:$G$59</definedName>
    <definedName name="_xlnm.Print_Area" localSheetId="3">'Segment Results '!$A$1:$K$46</definedName>
    <definedName name="_xlnm.Print_Area" localSheetId="1">'YTD Income Statement'!$A$1:$G$59</definedName>
  </definedNames>
  <calcPr calcId="152511"/>
</workbook>
</file>

<file path=xl/calcChain.xml><?xml version="1.0" encoding="utf-8"?>
<calcChain xmlns="http://schemas.openxmlformats.org/spreadsheetml/2006/main">
  <c r="F47" i="10" l="1"/>
  <c r="F46" i="10"/>
  <c r="F43" i="10"/>
  <c r="F42" i="10"/>
  <c r="F38" i="10"/>
  <c r="F37" i="10"/>
  <c r="F35" i="10"/>
  <c r="F33" i="10"/>
  <c r="F32" i="10"/>
  <c r="F30" i="10"/>
  <c r="I43" i="13" l="1"/>
  <c r="I44" i="13" s="1"/>
  <c r="H43" i="13"/>
  <c r="H44" i="13" s="1"/>
  <c r="I41" i="13"/>
  <c r="H41" i="13"/>
  <c r="F41" i="13"/>
  <c r="E41" i="13"/>
  <c r="F43" i="13"/>
  <c r="F44" i="13" s="1"/>
  <c r="E43" i="13"/>
  <c r="G43" i="13" s="1"/>
  <c r="C43" i="13"/>
  <c r="C44" i="13" s="1"/>
  <c r="C41" i="13"/>
  <c r="B43" i="13"/>
  <c r="B44" i="13" s="1"/>
  <c r="B41" i="13"/>
  <c r="B38" i="13"/>
  <c r="I37" i="13"/>
  <c r="H37" i="13"/>
  <c r="J37" i="13" s="1"/>
  <c r="F37" i="13"/>
  <c r="E37" i="13"/>
  <c r="E38" i="13" s="1"/>
  <c r="C37" i="13"/>
  <c r="B37" i="13"/>
  <c r="I17" i="13"/>
  <c r="I18" i="13" s="1"/>
  <c r="H17" i="13"/>
  <c r="H18" i="13" s="1"/>
  <c r="F17" i="13"/>
  <c r="F18" i="13" s="1"/>
  <c r="E17" i="13"/>
  <c r="G17" i="13" s="1"/>
  <c r="D17" i="13"/>
  <c r="C17" i="13"/>
  <c r="C18" i="13" s="1"/>
  <c r="B17" i="13"/>
  <c r="B18" i="13" s="1"/>
  <c r="J40" i="13"/>
  <c r="I38" i="13"/>
  <c r="H38" i="13"/>
  <c r="F38" i="13"/>
  <c r="C38" i="13"/>
  <c r="D37" i="13"/>
  <c r="I35" i="13"/>
  <c r="H35" i="13"/>
  <c r="F35" i="13"/>
  <c r="E35" i="13"/>
  <c r="C35" i="13"/>
  <c r="B35" i="13"/>
  <c r="M34" i="13"/>
  <c r="L34" i="13"/>
  <c r="J34" i="13"/>
  <c r="G34" i="13"/>
  <c r="D34" i="13"/>
  <c r="M32" i="13"/>
  <c r="L32" i="13"/>
  <c r="J32" i="13"/>
  <c r="G32" i="13"/>
  <c r="D32" i="13"/>
  <c r="M30" i="13"/>
  <c r="L30" i="13"/>
  <c r="I23" i="13"/>
  <c r="H23" i="13"/>
  <c r="H24" i="13" s="1"/>
  <c r="F23" i="13"/>
  <c r="E23" i="13"/>
  <c r="E24" i="13" s="1"/>
  <c r="C23" i="13"/>
  <c r="C24" i="13" s="1"/>
  <c r="B23" i="13"/>
  <c r="I21" i="13"/>
  <c r="H21" i="13"/>
  <c r="F21" i="13"/>
  <c r="E21" i="13"/>
  <c r="C21" i="13"/>
  <c r="B21" i="13"/>
  <c r="J20" i="13"/>
  <c r="G20" i="13"/>
  <c r="D20" i="13"/>
  <c r="I15" i="13"/>
  <c r="H15" i="13"/>
  <c r="F15" i="13"/>
  <c r="E15" i="13"/>
  <c r="C15" i="13"/>
  <c r="B15" i="13"/>
  <c r="J14" i="13"/>
  <c r="G14" i="13"/>
  <c r="D14" i="13"/>
  <c r="J12" i="13"/>
  <c r="G12" i="13"/>
  <c r="D12" i="13"/>
  <c r="F23" i="11"/>
  <c r="L35" i="13" l="1"/>
  <c r="G37" i="13"/>
  <c r="E18" i="13"/>
  <c r="E44" i="13"/>
  <c r="J43" i="13"/>
  <c r="L37" i="13"/>
  <c r="L38" i="13" s="1"/>
  <c r="M37" i="13"/>
  <c r="M38" i="13" s="1"/>
  <c r="J23" i="13"/>
  <c r="J17" i="13"/>
  <c r="G23" i="13"/>
  <c r="D23" i="13"/>
  <c r="I24" i="13"/>
  <c r="M35" i="13"/>
  <c r="L43" i="13"/>
  <c r="L44" i="13" s="1"/>
  <c r="M40" i="13"/>
  <c r="D40" i="13"/>
  <c r="F24" i="13"/>
  <c r="B24" i="13"/>
  <c r="G40" i="13"/>
  <c r="L40" i="13"/>
  <c r="D43" i="13"/>
  <c r="M43" i="13"/>
  <c r="M44" i="13" s="1"/>
  <c r="G49" i="5"/>
  <c r="G37" i="5"/>
  <c r="G29" i="5"/>
  <c r="F13" i="11"/>
  <c r="E19" i="10"/>
  <c r="E30" i="10"/>
  <c r="C19" i="10"/>
  <c r="C30" i="10"/>
  <c r="C19" i="11"/>
  <c r="C30" i="11"/>
  <c r="G52" i="5" l="1"/>
  <c r="G54" i="5" s="1"/>
  <c r="C23" i="11" l="1"/>
  <c r="E30" i="11"/>
  <c r="E19" i="11"/>
  <c r="F25" i="10"/>
  <c r="F25" i="11"/>
  <c r="I41" i="12"/>
  <c r="I42" i="12" s="1"/>
  <c r="H41" i="12"/>
  <c r="H42" i="12" s="1"/>
  <c r="F41" i="12"/>
  <c r="F42" i="12" s="1"/>
  <c r="E41" i="12"/>
  <c r="E42" i="12" s="1"/>
  <c r="C41" i="12"/>
  <c r="C42" i="12" s="1"/>
  <c r="B41" i="12"/>
  <c r="I39" i="12"/>
  <c r="H39" i="12"/>
  <c r="F39" i="12"/>
  <c r="E39" i="12"/>
  <c r="C39" i="12"/>
  <c r="B39" i="12"/>
  <c r="I37" i="12"/>
  <c r="H37" i="12"/>
  <c r="F37" i="12"/>
  <c r="E37" i="12"/>
  <c r="C37" i="12"/>
  <c r="B37" i="12"/>
  <c r="M36" i="12"/>
  <c r="L36" i="12"/>
  <c r="J36" i="12"/>
  <c r="G36" i="12"/>
  <c r="D36" i="12"/>
  <c r="I34" i="12"/>
  <c r="H34" i="12"/>
  <c r="F34" i="12"/>
  <c r="E34" i="12"/>
  <c r="C34" i="12"/>
  <c r="B34" i="12"/>
  <c r="M33" i="12"/>
  <c r="L33" i="12"/>
  <c r="J33" i="12"/>
  <c r="G33" i="12"/>
  <c r="D33" i="12"/>
  <c r="M31" i="12"/>
  <c r="L31" i="12"/>
  <c r="J31" i="12"/>
  <c r="G31" i="12"/>
  <c r="D31" i="12"/>
  <c r="M29" i="12"/>
  <c r="L29" i="12"/>
  <c r="I22" i="12"/>
  <c r="I23" i="12" s="1"/>
  <c r="H22" i="12"/>
  <c r="H23" i="12" s="1"/>
  <c r="F22" i="12"/>
  <c r="F23" i="12" s="1"/>
  <c r="E22" i="12"/>
  <c r="C22" i="12"/>
  <c r="C23" i="12" s="1"/>
  <c r="B22" i="12"/>
  <c r="B23" i="12" s="1"/>
  <c r="I20" i="12"/>
  <c r="H20" i="12"/>
  <c r="F20" i="12"/>
  <c r="E20" i="12"/>
  <c r="C20" i="12"/>
  <c r="B20" i="12"/>
  <c r="D20" i="12" s="1"/>
  <c r="I18" i="12"/>
  <c r="H18" i="12"/>
  <c r="F18" i="12"/>
  <c r="E18" i="12"/>
  <c r="C18" i="12"/>
  <c r="B18" i="12"/>
  <c r="J17" i="12"/>
  <c r="G17" i="12"/>
  <c r="D17" i="12"/>
  <c r="I15" i="12"/>
  <c r="H15" i="12"/>
  <c r="F15" i="12"/>
  <c r="E15" i="12"/>
  <c r="C15" i="12"/>
  <c r="B15" i="12"/>
  <c r="J14" i="12"/>
  <c r="G14" i="12"/>
  <c r="D14" i="12"/>
  <c r="J12" i="12"/>
  <c r="G12" i="12"/>
  <c r="D12" i="12"/>
  <c r="M39" i="12" l="1"/>
  <c r="J39" i="12"/>
  <c r="G20" i="12"/>
  <c r="J20" i="12"/>
  <c r="G22" i="12"/>
  <c r="D22" i="12"/>
  <c r="J41" i="12"/>
  <c r="L39" i="12"/>
  <c r="D39" i="12"/>
  <c r="D41" i="12"/>
  <c r="L37" i="12"/>
  <c r="L34" i="12"/>
  <c r="M37" i="12"/>
  <c r="M34" i="12"/>
  <c r="B42" i="12"/>
  <c r="E23" i="12"/>
  <c r="J22" i="12"/>
  <c r="G41" i="12"/>
  <c r="L41" i="12"/>
  <c r="L42" i="12" s="1"/>
  <c r="G39" i="12"/>
  <c r="M41" i="12"/>
  <c r="M42" i="12" s="1"/>
  <c r="E68" i="4" l="1"/>
  <c r="E70" i="4" s="1"/>
  <c r="E58" i="4"/>
  <c r="E51" i="4"/>
  <c r="E34" i="4"/>
  <c r="E22" i="4"/>
  <c r="E36" i="4" s="1"/>
  <c r="E20" i="11"/>
  <c r="E21" i="11" s="1"/>
  <c r="E28" i="11" s="1"/>
  <c r="E15" i="11"/>
  <c r="E20" i="10"/>
  <c r="E21" i="10" s="1"/>
  <c r="E28" i="10" s="1"/>
  <c r="E15" i="10"/>
  <c r="E32" i="10" l="1"/>
  <c r="E35" i="10" s="1"/>
  <c r="E38" i="10" s="1"/>
  <c r="E72" i="4"/>
  <c r="E32" i="11"/>
  <c r="E35" i="11" s="1"/>
  <c r="E38" i="11" s="1"/>
  <c r="E37" i="5"/>
  <c r="E29" i="5"/>
  <c r="C68" i="4"/>
  <c r="C22" i="4"/>
  <c r="C15" i="11"/>
  <c r="C51" i="4" l="1"/>
  <c r="F47" i="11" l="1"/>
  <c r="F46" i="11"/>
  <c r="F37" i="11" l="1"/>
  <c r="F43" i="11" l="1"/>
  <c r="F42" i="11"/>
  <c r="F33" i="11"/>
  <c r="F30" i="11"/>
  <c r="F24" i="11"/>
  <c r="C20" i="11"/>
  <c r="C21" i="11" s="1"/>
  <c r="C28" i="11" s="1"/>
  <c r="F19" i="11"/>
  <c r="F14" i="11"/>
  <c r="F15" i="11" l="1"/>
  <c r="F20" i="11"/>
  <c r="F21" i="11"/>
  <c r="F28" i="11" l="1"/>
  <c r="C32" i="11"/>
  <c r="F32" i="11" l="1"/>
  <c r="C35" i="11"/>
  <c r="C38" i="11" l="1"/>
  <c r="F38" i="11" s="1"/>
  <c r="F35" i="11"/>
  <c r="F13" i="10" l="1"/>
  <c r="F24" i="10" l="1"/>
  <c r="F23" i="10"/>
  <c r="C20" i="10"/>
  <c r="C21" i="10" s="1"/>
  <c r="C28" i="10" s="1"/>
  <c r="C32" i="10" s="1"/>
  <c r="C35" i="10" s="1"/>
  <c r="F19" i="10"/>
  <c r="C15" i="10"/>
  <c r="F14" i="10"/>
  <c r="F21" i="10" l="1"/>
  <c r="F15" i="10"/>
  <c r="F20" i="10"/>
  <c r="F28" i="10" l="1"/>
  <c r="C38" i="10" l="1"/>
  <c r="C58" i="4" l="1"/>
  <c r="E49" i="5" l="1"/>
  <c r="C70" i="4" l="1"/>
  <c r="C72" i="4" s="1"/>
  <c r="C34" i="4"/>
  <c r="C36" i="4" l="1"/>
  <c r="E52" i="5"/>
  <c r="E54" i="5" s="1"/>
</calcChain>
</file>

<file path=xl/sharedStrings.xml><?xml version="1.0" encoding="utf-8"?>
<sst xmlns="http://schemas.openxmlformats.org/spreadsheetml/2006/main" count="280" uniqueCount="163">
  <si>
    <t>CRAWFORD  &amp;  COMPANY</t>
  </si>
  <si>
    <t>% Change</t>
  </si>
  <si>
    <t>Costs and Expenses:</t>
  </si>
  <si>
    <t>Total Costs and Expenses</t>
  </si>
  <si>
    <t>CRAWFORD &amp; COMPANY</t>
  </si>
  <si>
    <t xml:space="preserve">  Total</t>
  </si>
  <si>
    <t>Current Assets:</t>
  </si>
  <si>
    <t>Total Current Assets</t>
  </si>
  <si>
    <t>Net Property and Equipment</t>
  </si>
  <si>
    <t>Total Assets</t>
  </si>
  <si>
    <t>Current Liabilities:</t>
  </si>
  <si>
    <t>Total Current Liabilities</t>
  </si>
  <si>
    <t>Shareholders' Investment:</t>
  </si>
  <si>
    <t>Total Shareholders' Investment</t>
  </si>
  <si>
    <t>Total Liabilities and Shareholders' Investment</t>
  </si>
  <si>
    <t>(In Thousands)</t>
  </si>
  <si>
    <t xml:space="preserve">         CRAWFORD &amp; COMPANY</t>
  </si>
  <si>
    <t>Total Revenues</t>
  </si>
  <si>
    <t>Revenues:</t>
  </si>
  <si>
    <t>Cash Flows From Operating Activities:</t>
  </si>
  <si>
    <t>Cash Flows From Investing Activities:</t>
  </si>
  <si>
    <t>Cash Flows From Financing Activities:</t>
  </si>
  <si>
    <t>Revenues Before Reimbursements</t>
  </si>
  <si>
    <t xml:space="preserve">           Accounts Payable and Accrued Liabilities</t>
  </si>
  <si>
    <t xml:space="preserve">           Deferred Revenues</t>
  </si>
  <si>
    <t>Other Assets:</t>
  </si>
  <si>
    <t>Total Other Assets</t>
  </si>
  <si>
    <t>Noncurrent Liabilities:</t>
  </si>
  <si>
    <t>Total Noncurrent Liabilities</t>
  </si>
  <si>
    <t>Cash and Cash Equivalents</t>
  </si>
  <si>
    <t>Accounts Receivable, Net</t>
  </si>
  <si>
    <t>Prepaid Expenses and Other Current Assets</t>
  </si>
  <si>
    <t>Less Accumulated Depreciation</t>
  </si>
  <si>
    <t>Capitalized Software Costs, Net</t>
  </si>
  <si>
    <t>Short-Term Borrowings</t>
  </si>
  <si>
    <t>Accounts Payable</t>
  </si>
  <si>
    <t xml:space="preserve">Deferred Revenues </t>
  </si>
  <si>
    <t>Deferred Revenues</t>
  </si>
  <si>
    <t>Self-Insured Risks</t>
  </si>
  <si>
    <t>Class A Common Stock, $1.00 Par Value</t>
  </si>
  <si>
    <t>Class B Common Stock, $1.00 Par Value</t>
  </si>
  <si>
    <t>Additional Paid-in Capital</t>
  </si>
  <si>
    <t>Retained Earnings</t>
  </si>
  <si>
    <t>Accumulated Other Comprehensive Loss</t>
  </si>
  <si>
    <t>Capitalization of Computer Software Costs</t>
  </si>
  <si>
    <t>Unaudited</t>
  </si>
  <si>
    <t xml:space="preserve">   Class A Common Stock</t>
  </si>
  <si>
    <t xml:space="preserve">   Class B Common Stock</t>
  </si>
  <si>
    <t>Total Operating Expenses</t>
  </si>
  <si>
    <t>%</t>
  </si>
  <si>
    <t>Change</t>
  </si>
  <si>
    <t xml:space="preserve">    SUMMARY RESULTS BY OPERATING SEGMENT</t>
  </si>
  <si>
    <t>CONDENSED CONSOLIDATED STATEMENTS OF CASH FLOWS</t>
  </si>
  <si>
    <t>Long-Term Debt and Capital Leases, Less Current Installments</t>
  </si>
  <si>
    <t>(In Thousands, Except Percentages)</t>
  </si>
  <si>
    <t>nm = not meaningful</t>
  </si>
  <si>
    <t>Goodwill</t>
  </si>
  <si>
    <t>Other Noncurrent Assets</t>
  </si>
  <si>
    <t>Property and Equipment</t>
  </si>
  <si>
    <t>Intangible Assets Arising from Business Acquisitions, Net</t>
  </si>
  <si>
    <t>Accrued Compensation and Related Costs</t>
  </si>
  <si>
    <t>Other Noncurrent Liabilities</t>
  </si>
  <si>
    <t xml:space="preserve">           Prepaid Expenses and Other Operating Activities</t>
  </si>
  <si>
    <t>Cash Dividends Declared Per Share:</t>
  </si>
  <si>
    <t>% of Revenues Before Reimbursements</t>
  </si>
  <si>
    <t>Noncontrolling Interests</t>
  </si>
  <si>
    <t xml:space="preserve">      Depreciation and Amortization</t>
  </si>
  <si>
    <t xml:space="preserve">           Accounts Receivable, Net</t>
  </si>
  <si>
    <t xml:space="preserve">           Unbilled Revenues, Net</t>
  </si>
  <si>
    <t xml:space="preserve">           Accrued or Prepaid Income Taxes</t>
  </si>
  <si>
    <t>Deferred Income Tax Assets</t>
  </si>
  <si>
    <t>Cash and Cash Equivalents at Beginning of Year</t>
  </si>
  <si>
    <t>Other Accrued Liabilities</t>
  </si>
  <si>
    <t>Acquisitions of Property and Equipment</t>
  </si>
  <si>
    <t>Unbilled Revenues, at Estimated Billable Amounts</t>
  </si>
  <si>
    <t xml:space="preserve">           Accrued Retirement Costs</t>
  </si>
  <si>
    <t>Deferred Rent</t>
  </si>
  <si>
    <t>Total Costs of Services</t>
  </si>
  <si>
    <t>Reimbursements</t>
  </si>
  <si>
    <t>Corporate Interest Expense, Net</t>
  </si>
  <si>
    <t>Selling, General, and Administrative Expenses</t>
  </si>
  <si>
    <t>Income Taxes Payable</t>
  </si>
  <si>
    <t>Effects of Exchange Rate Changes on Cash and Cash Equivalents</t>
  </si>
  <si>
    <t>Cash Dividends Paid</t>
  </si>
  <si>
    <t>Shareholders' Investment Attributable to Shareholders of Crawford &amp; Company</t>
  </si>
  <si>
    <t>December 31,</t>
  </si>
  <si>
    <t>ASSETS</t>
  </si>
  <si>
    <t>LIABILITIES AND SHAREHOLDERS' INVESTMENT</t>
  </si>
  <si>
    <t>CONDENSED CONSOLIDATED BALANCE SHEETS</t>
  </si>
  <si>
    <t>(In Thousands, Except Par Values)</t>
  </si>
  <si>
    <t>Class A Common Stock</t>
  </si>
  <si>
    <t>Class B Common Stock</t>
  </si>
  <si>
    <t>Cash Dividends Per Share:</t>
  </si>
  <si>
    <t>(In Thousands, Except Per Share Amounts and Percentages)</t>
  </si>
  <si>
    <t>Repurchases of Common Stock</t>
  </si>
  <si>
    <t>Other Income</t>
  </si>
  <si>
    <t>Provision for Income Taxes</t>
  </si>
  <si>
    <t xml:space="preserve">  Reimbursements</t>
  </si>
  <si>
    <t xml:space="preserve">  Costs of Services Provided, Before Reimbursements</t>
  </si>
  <si>
    <t>Accrued Pension Liabilities</t>
  </si>
  <si>
    <t>Direct Compensation, Fringe Benefits &amp; Non-Employee Labor</t>
  </si>
  <si>
    <t>Expenses Other than Reimbursements, Direct Compensation, Fringe Benefits &amp; Non-Employee Labor</t>
  </si>
  <si>
    <t xml:space="preserve"> </t>
  </si>
  <si>
    <t>Income Taxes Receivable</t>
  </si>
  <si>
    <t>Increases in Short-Term and Revolving Credit Facility Borrowings</t>
  </si>
  <si>
    <t>Payments on Short-Term and Revolving Credit Facility Borrowings</t>
  </si>
  <si>
    <t>Payments on Capital Lease Obligations</t>
  </si>
  <si>
    <t>Restructuring and Special Charges</t>
  </si>
  <si>
    <t>― %</t>
  </si>
  <si>
    <t>CONDENSED CONSOLIDATED STATEMENTS OF OPERATIONS</t>
  </si>
  <si>
    <t>Current Installments of Capital Leases</t>
  </si>
  <si>
    <t xml:space="preserve">      Deferred Income Taxes</t>
  </si>
  <si>
    <t xml:space="preserve">      Stock-Based Compensation Costs</t>
  </si>
  <si>
    <t>Payments for Business Acquisitions, Net of Cash Acquired</t>
  </si>
  <si>
    <t>Income Before Income Taxes</t>
  </si>
  <si>
    <t>Net Income</t>
  </si>
  <si>
    <t>Net Income Attributable to Shareholders of Crawford &amp; Company</t>
  </si>
  <si>
    <t>Earnings Per Share - Basic:</t>
  </si>
  <si>
    <t>Earnings Per Share - Diluted:</t>
  </si>
  <si>
    <t>Other Financing Activities</t>
  </si>
  <si>
    <t xml:space="preserve">      Changes in Operating Assets and Liabilities, Net of Effects of</t>
  </si>
  <si>
    <t xml:space="preserve">      Acquisitions and Dispositions:</t>
  </si>
  <si>
    <t>Payments Related to Shares Received for Withholding Taxes Under                    Stock-Based Compensation Plans</t>
  </si>
  <si>
    <t>Proceeds from Shares Purchased Under Employee Stock-Based               Compensation Plans</t>
  </si>
  <si>
    <t>Redeemable Noncontrolling Interests</t>
  </si>
  <si>
    <t>Cash and Cash Equivalents at End of Period</t>
  </si>
  <si>
    <t>Other Investing Activities</t>
  </si>
  <si>
    <t>Dividends Paid to Noncontrolling Interests</t>
  </si>
  <si>
    <t>Reconciliation of Net Income to Net Cash Provided by Operating                           Activities:</t>
  </si>
  <si>
    <t>Net Cash Provided by Operating Activities</t>
  </si>
  <si>
    <t>Three Months Ended December 31,</t>
  </si>
  <si>
    <t>nm</t>
  </si>
  <si>
    <t>Year Ended December 31,</t>
  </si>
  <si>
    <t>Earnings (Loss) Per Share - Basic:</t>
  </si>
  <si>
    <t>Earnings (Loss) Per Share - Diluted:</t>
  </si>
  <si>
    <t>Net Income (Loss)</t>
  </si>
  <si>
    <t>Net Income (Loss)  Attributable to Shareholders of Crawford &amp; Company</t>
  </si>
  <si>
    <t>As of December 31, 2018 and December 31, 2017</t>
  </si>
  <si>
    <t>Crawford TPA Solutions: Broadspire</t>
  </si>
  <si>
    <t>Crawford Claims Solutions</t>
  </si>
  <si>
    <t>Crawford Specialty Solutions</t>
  </si>
  <si>
    <t>Operating Earnings (1)</t>
  </si>
  <si>
    <t>Loss on Disposition of Business Line</t>
  </si>
  <si>
    <t>Other Income (Expense)</t>
  </si>
  <si>
    <t>Year Ended December 31, 2018 and December 31, 2017</t>
  </si>
  <si>
    <t xml:space="preserve">      Loss on Disposition of Business Line</t>
  </si>
  <si>
    <t>Cash Proceeds from Disposition of Business Line</t>
  </si>
  <si>
    <t xml:space="preserve">       Goodwill and Intangible Asset Impairment Charges</t>
  </si>
  <si>
    <t>Income (Loss) Before Income Taxes</t>
  </si>
  <si>
    <t>Provision (Benefit) for Income Taxes</t>
  </si>
  <si>
    <t>Net Loss Attributable to Noncontrolling Interests and Redeemable Noncontrolling Interests</t>
  </si>
  <si>
    <t xml:space="preserve">      Goodwill and Intangible Asset Impairment Charges</t>
  </si>
  <si>
    <t>Twelve Months Ended December 31,</t>
  </si>
  <si>
    <t xml:space="preserve">    SUMMARY RESULTS BY OPERATING SEGMENT WITH DIRECT AND INDIRECT  COSTS</t>
  </si>
  <si>
    <t>Direct Expense</t>
  </si>
  <si>
    <t>Segment Gross Profit</t>
  </si>
  <si>
    <t>Indirect Costs</t>
  </si>
  <si>
    <t>Net Cash Provided by (Used in) Investing Activities</t>
  </si>
  <si>
    <t>Net Cash (Used In) Provided by Financing Activities</t>
  </si>
  <si>
    <t>Decrease in Cash and Cash Equivalents</t>
  </si>
  <si>
    <t>(1) A non-GAAP financial measurement which represents net income attributable to the applicable reporting segment excluding income taxes, net corporate interest expense, stock option</t>
  </si>
  <si>
    <t>and certain unallocated corporate and shared costs and credits.  See pages 6-7 for additional information about segment operating earnings.</t>
  </si>
  <si>
    <t>expense, amortization of customer-relationship intangible assets, restructuring and special charges,  goodwill and intangible asset impairment costs, loss on disposition of business line,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</si>
</sst>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0_);\(&quot;$&quot;#,##0.000\)"/>
    <numFmt numFmtId="166" formatCode="&quot;$&quot;#,##0.0000_);\(&quot;$&quot;#,##0.0000\)"/>
    <numFmt numFmtId="167" formatCode="#,##0%;\ \(#,##0%\)"/>
    <numFmt numFmtId="168" formatCode="_(&quot;$&quot;* #,##0_);_(&quot;$&quot;* \(#,##0\);_(&quot;$&quot;* &quot;-&quot;??_);_(@_)"/>
    <numFmt numFmtId="169" formatCode="_(* #,##0_);_(* \(#,##0\);_(* &quot;-&quot;??_);_(@_)"/>
    <numFmt numFmtId="170" formatCode="#,##0%;\ \(#,##0\)%"/>
    <numFmt numFmtId="171" formatCode="#,##0.0%;\ \(#,##0.0\)%"/>
    <numFmt numFmtId="172" formatCode="0.0%;\ \(0.0%\)"/>
  </numFmts>
  <fonts count="29">
    <font>
      <sz val="12"/>
      <name val="TMSRMN"/>
    </font>
    <font>
      <sz val="12"/>
      <name val="TMSRMN"/>
    </font>
    <font>
      <sz val="12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i/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color indexed="8"/>
      <name val="Arial"/>
      <family val="2"/>
    </font>
    <font>
      <sz val="12"/>
      <name val="Century Schoolbook"/>
      <family val="1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u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sz val="12"/>
      <color indexed="10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2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7">
    <xf numFmtId="0" fontId="0" fillId="2" borderId="0" xfId="0" applyNumberFormat="1"/>
    <xf numFmtId="0" fontId="2" fillId="2" borderId="0" xfId="0" applyNumberFormat="1" applyFont="1"/>
    <xf numFmtId="0" fontId="2" fillId="2" borderId="0" xfId="0" applyNumberFormat="1" applyFont="1" applyAlignment="1">
      <alignment horizontal="centerContinuous"/>
    </xf>
    <xf numFmtId="0" fontId="4" fillId="2" borderId="0" xfId="0" applyNumberFormat="1" applyFont="1"/>
    <xf numFmtId="0" fontId="4" fillId="2" borderId="0" xfId="0" applyNumberFormat="1" applyFont="1" applyAlignment="1">
      <alignment horizontal="left"/>
    </xf>
    <xf numFmtId="0" fontId="4" fillId="0" borderId="0" xfId="0" applyNumberFormat="1" applyFont="1" applyFill="1"/>
    <xf numFmtId="0" fontId="3" fillId="2" borderId="0" xfId="0" applyNumberFormat="1" applyFont="1"/>
    <xf numFmtId="0" fontId="5" fillId="2" borderId="0" xfId="0" applyNumberFormat="1" applyFont="1"/>
    <xf numFmtId="9" fontId="5" fillId="2" borderId="0" xfId="0" applyNumberFormat="1" applyFont="1"/>
    <xf numFmtId="0" fontId="2" fillId="2" borderId="0" xfId="0" applyFont="1" applyBorder="1"/>
    <xf numFmtId="0" fontId="2" fillId="2" borderId="0" xfId="0" applyNumberFormat="1" applyFont="1" applyAlignment="1">
      <alignment horizontal="left"/>
    </xf>
    <xf numFmtId="0" fontId="8" fillId="2" borderId="0" xfId="0" applyNumberFormat="1" applyFont="1"/>
    <xf numFmtId="0" fontId="2" fillId="0" borderId="0" xfId="0" applyNumberFormat="1" applyFont="1" applyFill="1"/>
    <xf numFmtId="0" fontId="2" fillId="0" borderId="0" xfId="0" applyNumberFormat="1" applyFont="1" applyFill="1" applyAlignment="1">
      <alignment horizontal="centerContinuous"/>
    </xf>
    <xf numFmtId="0" fontId="5" fillId="0" borderId="2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10" fillId="0" borderId="0" xfId="0" applyNumberFormat="1" applyFont="1" applyFill="1" applyAlignment="1"/>
    <xf numFmtId="0" fontId="7" fillId="0" borderId="0" xfId="0" applyNumberFormat="1" applyFont="1" applyFill="1" applyAlignment="1"/>
    <xf numFmtId="5" fontId="2" fillId="0" borderId="0" xfId="0" applyNumberFormat="1" applyFont="1" applyFill="1"/>
    <xf numFmtId="5" fontId="5" fillId="0" borderId="0" xfId="0" applyNumberFormat="1" applyFont="1" applyFill="1"/>
    <xf numFmtId="5" fontId="4" fillId="0" borderId="0" xfId="0" applyNumberFormat="1" applyFont="1" applyFill="1"/>
    <xf numFmtId="0" fontId="5" fillId="0" borderId="0" xfId="0" applyNumberFormat="1" applyFont="1" applyFill="1"/>
    <xf numFmtId="37" fontId="5" fillId="0" borderId="0" xfId="0" applyNumberFormat="1" applyFont="1" applyFill="1"/>
    <xf numFmtId="37" fontId="4" fillId="0" borderId="0" xfId="0" applyNumberFormat="1" applyFont="1" applyFill="1"/>
    <xf numFmtId="0" fontId="7" fillId="0" borderId="0" xfId="0" applyNumberFormat="1" applyFont="1" applyFill="1"/>
    <xf numFmtId="9" fontId="2" fillId="0" borderId="0" xfId="0" applyNumberFormat="1" applyFont="1" applyFill="1"/>
    <xf numFmtId="9" fontId="10" fillId="0" borderId="0" xfId="0" applyNumberFormat="1" applyFont="1" applyFill="1"/>
    <xf numFmtId="9" fontId="7" fillId="0" borderId="0" xfId="0" applyNumberFormat="1" applyFont="1" applyFill="1"/>
    <xf numFmtId="9" fontId="10" fillId="0" borderId="1" xfId="0" applyNumberFormat="1" applyFont="1" applyFill="1" applyBorder="1"/>
    <xf numFmtId="9" fontId="7" fillId="0" borderId="1" xfId="0" applyNumberFormat="1" applyFont="1" applyFill="1" applyBorder="1"/>
    <xf numFmtId="166" fontId="4" fillId="0" borderId="0" xfId="0" applyNumberFormat="1" applyFont="1" applyFill="1"/>
    <xf numFmtId="0" fontId="3" fillId="2" borderId="0" xfId="0" applyNumberFormat="1" applyFont="1" applyAlignment="1">
      <alignment horizontal="centerContinuous"/>
    </xf>
    <xf numFmtId="0" fontId="4" fillId="2" borderId="0" xfId="0" applyNumberFormat="1" applyFont="1" applyAlignment="1">
      <alignment horizontal="centerContinuous"/>
    </xf>
    <xf numFmtId="37" fontId="5" fillId="2" borderId="0" xfId="0" applyNumberFormat="1" applyFont="1"/>
    <xf numFmtId="37" fontId="4" fillId="2" borderId="0" xfId="0" applyNumberFormat="1" applyFont="1"/>
    <xf numFmtId="5" fontId="2" fillId="2" borderId="0" xfId="0" applyNumberFormat="1" applyFont="1"/>
    <xf numFmtId="165" fontId="2" fillId="2" borderId="0" xfId="0" applyNumberFormat="1" applyFont="1"/>
    <xf numFmtId="7" fontId="2" fillId="2" borderId="0" xfId="0" applyNumberFormat="1" applyFont="1"/>
    <xf numFmtId="164" fontId="2" fillId="2" borderId="0" xfId="0" applyNumberFormat="1" applyFont="1"/>
    <xf numFmtId="0" fontId="9" fillId="2" borderId="0" xfId="0" applyNumberFormat="1" applyFont="1"/>
    <xf numFmtId="0" fontId="5" fillId="2" borderId="0" xfId="0" applyNumberFormat="1" applyFont="1" applyBorder="1"/>
    <xf numFmtId="0" fontId="4" fillId="2" borderId="0" xfId="0" applyNumberFormat="1" applyFont="1" applyBorder="1"/>
    <xf numFmtId="5" fontId="4" fillId="2" borderId="0" xfId="0" applyNumberFormat="1" applyFont="1" applyBorder="1"/>
    <xf numFmtId="5" fontId="5" fillId="2" borderId="0" xfId="0" applyNumberFormat="1" applyFont="1" applyBorder="1"/>
    <xf numFmtId="0" fontId="4" fillId="2" borderId="0" xfId="0" applyNumberFormat="1" applyFont="1" applyBorder="1" applyAlignment="1">
      <alignment horizontal="centerContinuous"/>
    </xf>
    <xf numFmtId="0" fontId="2" fillId="2" borderId="0" xfId="0" applyNumberFormat="1" applyFont="1" applyBorder="1" applyAlignment="1">
      <alignment horizontal="centerContinuous"/>
    </xf>
    <xf numFmtId="0" fontId="2" fillId="2" borderId="0" xfId="0" applyNumberFormat="1" applyFont="1" applyBorder="1"/>
    <xf numFmtId="0" fontId="11" fillId="2" borderId="0" xfId="0" applyNumberFormat="1" applyFont="1"/>
    <xf numFmtId="0" fontId="4" fillId="0" borderId="0" xfId="0" applyNumberFormat="1" applyFont="1" applyFill="1" applyAlignment="1">
      <alignment vertical="distributed"/>
    </xf>
    <xf numFmtId="0" fontId="2" fillId="0" borderId="0" xfId="0" applyNumberFormat="1" applyFont="1" applyFill="1" applyAlignment="1">
      <alignment vertical="distributed"/>
    </xf>
    <xf numFmtId="37" fontId="5" fillId="0" borderId="0" xfId="0" applyNumberFormat="1" applyFont="1" applyFill="1" applyAlignment="1">
      <alignment vertical="distributed"/>
    </xf>
    <xf numFmtId="37" fontId="4" fillId="0" borderId="0" xfId="0" applyNumberFormat="1" applyFont="1" applyFill="1" applyAlignment="1">
      <alignment vertical="distributed"/>
    </xf>
    <xf numFmtId="5" fontId="2" fillId="0" borderId="0" xfId="0" applyNumberFormat="1" applyFont="1" applyFill="1" applyAlignment="1">
      <alignment vertical="distributed"/>
    </xf>
    <xf numFmtId="5" fontId="5" fillId="0" borderId="0" xfId="0" applyNumberFormat="1" applyFont="1" applyFill="1" applyAlignment="1">
      <alignment vertical="distributed"/>
    </xf>
    <xf numFmtId="5" fontId="4" fillId="0" borderId="0" xfId="0" applyNumberFormat="1" applyFont="1" applyFill="1" applyAlignment="1">
      <alignment vertical="distributed"/>
    </xf>
    <xf numFmtId="9" fontId="2" fillId="0" borderId="0" xfId="0" applyNumberFormat="1" applyFont="1" applyFill="1" applyAlignment="1">
      <alignment vertical="distributed"/>
    </xf>
    <xf numFmtId="9" fontId="10" fillId="0" borderId="8" xfId="0" applyNumberFormat="1" applyFont="1" applyFill="1" applyBorder="1" applyAlignment="1">
      <alignment vertical="distributed"/>
    </xf>
    <xf numFmtId="9" fontId="7" fillId="0" borderId="8" xfId="0" applyNumberFormat="1" applyFont="1" applyFill="1" applyBorder="1" applyAlignment="1">
      <alignment vertical="distributed"/>
    </xf>
    <xf numFmtId="0" fontId="6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/>
    <xf numFmtId="0" fontId="2" fillId="0" borderId="0" xfId="0" applyNumberFormat="1" applyFont="1" applyFill="1" applyAlignment="1"/>
    <xf numFmtId="0" fontId="9" fillId="0" borderId="0" xfId="0" applyNumberFormat="1" applyFont="1" applyFill="1" applyAlignment="1"/>
    <xf numFmtId="0" fontId="6" fillId="2" borderId="0" xfId="0" applyNumberFormat="1" applyFont="1" applyAlignment="1">
      <alignment horizontal="center"/>
    </xf>
    <xf numFmtId="0" fontId="4" fillId="2" borderId="0" xfId="0" applyNumberFormat="1" applyFont="1" applyAlignment="1">
      <alignment horizontal="center"/>
    </xf>
    <xf numFmtId="0" fontId="3" fillId="0" borderId="0" xfId="0" applyNumberFormat="1" applyFont="1" applyFill="1"/>
    <xf numFmtId="0" fontId="13" fillId="2" borderId="0" xfId="0" applyNumberFormat="1" applyFont="1"/>
    <xf numFmtId="0" fontId="19" fillId="2" borderId="0" xfId="0" applyNumberFormat="1" applyFont="1"/>
    <xf numFmtId="0" fontId="19" fillId="2" borderId="0" xfId="0" applyNumberFormat="1" applyFont="1" applyAlignment="1">
      <alignment horizontal="center"/>
    </xf>
    <xf numFmtId="0" fontId="19" fillId="2" borderId="0" xfId="0" applyNumberFormat="1" applyFont="1" applyAlignment="1">
      <alignment horizontal="right"/>
    </xf>
    <xf numFmtId="0" fontId="20" fillId="2" borderId="0" xfId="0" applyNumberFormat="1" applyFont="1" applyAlignment="1">
      <alignment horizontal="center"/>
    </xf>
    <xf numFmtId="0" fontId="20" fillId="2" borderId="0" xfId="0" applyNumberFormat="1" applyFont="1" applyAlignment="1">
      <alignment horizontal="right"/>
    </xf>
    <xf numFmtId="0" fontId="13" fillId="2" borderId="0" xfId="0" applyNumberFormat="1" applyFont="1" applyAlignment="1">
      <alignment horizontal="left" indent="2"/>
    </xf>
    <xf numFmtId="168" fontId="12" fillId="3" borderId="0" xfId="0" applyNumberFormat="1" applyFont="1" applyFill="1"/>
    <xf numFmtId="0" fontId="12" fillId="3" borderId="0" xfId="0" applyNumberFormat="1" applyFont="1" applyFill="1"/>
    <xf numFmtId="168" fontId="13" fillId="3" borderId="0" xfId="0" applyNumberFormat="1" applyFont="1" applyFill="1"/>
    <xf numFmtId="170" fontId="13" fillId="2" borderId="0" xfId="1" applyNumberFormat="1" applyFont="1" applyFill="1" applyAlignment="1">
      <alignment horizontal="right"/>
    </xf>
    <xf numFmtId="169" fontId="12" fillId="3" borderId="3" xfId="1" applyNumberFormat="1" applyFont="1" applyFill="1" applyBorder="1"/>
    <xf numFmtId="169" fontId="13" fillId="3" borderId="3" xfId="1" applyNumberFormat="1" applyFont="1" applyFill="1" applyBorder="1"/>
    <xf numFmtId="0" fontId="13" fillId="2" borderId="0" xfId="0" applyNumberFormat="1" applyFont="1" applyAlignment="1">
      <alignment horizontal="left"/>
    </xf>
    <xf numFmtId="169" fontId="12" fillId="3" borderId="0" xfId="1" applyNumberFormat="1" applyFont="1" applyFill="1"/>
    <xf numFmtId="5" fontId="12" fillId="3" borderId="0" xfId="0" applyNumberFormat="1" applyFont="1" applyFill="1"/>
    <xf numFmtId="169" fontId="13" fillId="3" borderId="0" xfId="1" applyNumberFormat="1" applyFont="1" applyFill="1"/>
    <xf numFmtId="167" fontId="13" fillId="2" borderId="0" xfId="1" applyNumberFormat="1" applyFont="1" applyFill="1"/>
    <xf numFmtId="0" fontId="13" fillId="2" borderId="0" xfId="0" applyNumberFormat="1" applyFont="1" applyAlignment="1">
      <alignment horizontal="left" indent="3"/>
    </xf>
    <xf numFmtId="37" fontId="12" fillId="3" borderId="0" xfId="0" applyNumberFormat="1" applyFont="1" applyFill="1"/>
    <xf numFmtId="169" fontId="12" fillId="3" borderId="5" xfId="1" applyNumberFormat="1" applyFont="1" applyFill="1" applyBorder="1"/>
    <xf numFmtId="37" fontId="19" fillId="3" borderId="0" xfId="0" applyNumberFormat="1" applyFont="1" applyFill="1"/>
    <xf numFmtId="169" fontId="13" fillId="3" borderId="5" xfId="1" applyNumberFormat="1" applyFont="1" applyFill="1" applyBorder="1"/>
    <xf numFmtId="169" fontId="12" fillId="3" borderId="0" xfId="1" applyNumberFormat="1" applyFont="1" applyFill="1" applyBorder="1"/>
    <xf numFmtId="169" fontId="13" fillId="3" borderId="0" xfId="1" applyNumberFormat="1" applyFont="1" applyFill="1" applyBorder="1"/>
    <xf numFmtId="169" fontId="12" fillId="0" borderId="1" xfId="1" applyNumberFormat="1" applyFont="1" applyFill="1" applyBorder="1"/>
    <xf numFmtId="169" fontId="13" fillId="0" borderId="1" xfId="1" applyNumberFormat="1" applyFont="1" applyFill="1" applyBorder="1"/>
    <xf numFmtId="5" fontId="19" fillId="3" borderId="0" xfId="0" applyNumberFormat="1" applyFont="1" applyFill="1"/>
    <xf numFmtId="168" fontId="12" fillId="3" borderId="7" xfId="0" applyNumberFormat="1" applyFont="1" applyFill="1" applyBorder="1"/>
    <xf numFmtId="168" fontId="13" fillId="3" borderId="7" xfId="0" applyNumberFormat="1" applyFont="1" applyFill="1" applyBorder="1"/>
    <xf numFmtId="168" fontId="12" fillId="3" borderId="0" xfId="0" applyNumberFormat="1" applyFont="1" applyFill="1" applyBorder="1"/>
    <xf numFmtId="168" fontId="13" fillId="3" borderId="0" xfId="0" applyNumberFormat="1" applyFont="1" applyFill="1" applyBorder="1"/>
    <xf numFmtId="0" fontId="13" fillId="0" borderId="0" xfId="0" applyNumberFormat="1" applyFont="1" applyFill="1"/>
    <xf numFmtId="0" fontId="21" fillId="0" borderId="0" xfId="0" applyNumberFormat="1" applyFont="1" applyFill="1"/>
    <xf numFmtId="167" fontId="21" fillId="0" borderId="0" xfId="1" applyNumberFormat="1" applyFont="1" applyFill="1"/>
    <xf numFmtId="44" fontId="12" fillId="0" borderId="0" xfId="0" applyNumberFormat="1" applyFont="1" applyFill="1" applyBorder="1"/>
    <xf numFmtId="44" fontId="19" fillId="2" borderId="0" xfId="0" applyNumberFormat="1" applyFont="1" applyBorder="1"/>
    <xf numFmtId="44" fontId="13" fillId="0" borderId="0" xfId="0" applyNumberFormat="1" applyFont="1" applyFill="1" applyBorder="1"/>
    <xf numFmtId="44" fontId="12" fillId="0" borderId="7" xfId="0" applyNumberFormat="1" applyFont="1" applyFill="1" applyBorder="1"/>
    <xf numFmtId="0" fontId="12" fillId="0" borderId="0" xfId="0" applyNumberFormat="1" applyFont="1" applyFill="1"/>
    <xf numFmtId="44" fontId="13" fillId="0" borderId="7" xfId="0" applyNumberFormat="1" applyFont="1" applyFill="1" applyBorder="1"/>
    <xf numFmtId="170" fontId="13" fillId="0" borderId="0" xfId="1" applyNumberFormat="1" applyFont="1" applyFill="1"/>
    <xf numFmtId="44" fontId="19" fillId="0" borderId="0" xfId="0" applyNumberFormat="1" applyFont="1" applyFill="1" applyBorder="1"/>
    <xf numFmtId="167" fontId="13" fillId="0" borderId="0" xfId="1" applyNumberFormat="1" applyFont="1" applyFill="1"/>
    <xf numFmtId="7" fontId="12" fillId="0" borderId="0" xfId="0" applyNumberFormat="1" applyFont="1" applyFill="1" applyBorder="1"/>
    <xf numFmtId="7" fontId="19" fillId="0" borderId="0" xfId="0" applyNumberFormat="1" applyFont="1" applyFill="1"/>
    <xf numFmtId="7" fontId="13" fillId="0" borderId="0" xfId="0" applyNumberFormat="1" applyFont="1" applyFill="1" applyBorder="1"/>
    <xf numFmtId="9" fontId="13" fillId="0" borderId="0" xfId="0" applyNumberFormat="1" applyFont="1" applyFill="1"/>
    <xf numFmtId="37" fontId="19" fillId="0" borderId="0" xfId="0" applyNumberFormat="1" applyFont="1" applyFill="1"/>
    <xf numFmtId="37" fontId="20" fillId="0" borderId="0" xfId="0" applyNumberFormat="1" applyFont="1" applyFill="1"/>
    <xf numFmtId="44" fontId="12" fillId="0" borderId="9" xfId="0" applyNumberFormat="1" applyFont="1" applyFill="1" applyBorder="1"/>
    <xf numFmtId="44" fontId="19" fillId="0" borderId="0" xfId="0" applyNumberFormat="1" applyFont="1" applyFill="1"/>
    <xf numFmtId="44" fontId="13" fillId="0" borderId="9" xfId="0" applyNumberFormat="1" applyFont="1" applyFill="1" applyBorder="1"/>
    <xf numFmtId="37" fontId="19" fillId="2" borderId="0" xfId="0" applyNumberFormat="1" applyFont="1"/>
    <xf numFmtId="37" fontId="20" fillId="2" borderId="0" xfId="0" applyNumberFormat="1" applyFont="1"/>
    <xf numFmtId="9" fontId="13" fillId="2" borderId="0" xfId="0" applyNumberFormat="1" applyFont="1"/>
    <xf numFmtId="7" fontId="12" fillId="2" borderId="0" xfId="0" applyNumberFormat="1" applyFont="1"/>
    <xf numFmtId="7" fontId="13" fillId="2" borderId="0" xfId="0" applyNumberFormat="1" applyFont="1"/>
    <xf numFmtId="0" fontId="12" fillId="2" borderId="0" xfId="0" applyNumberFormat="1" applyFont="1"/>
    <xf numFmtId="9" fontId="12" fillId="2" borderId="0" xfId="0" applyNumberFormat="1" applyFont="1"/>
    <xf numFmtId="0" fontId="14" fillId="2" borderId="0" xfId="0" applyNumberFormat="1" applyFont="1" applyAlignment="1">
      <alignment horizontal="center"/>
    </xf>
    <xf numFmtId="37" fontId="12" fillId="3" borderId="0" xfId="0" applyNumberFormat="1" applyFont="1" applyFill="1" applyBorder="1"/>
    <xf numFmtId="0" fontId="21" fillId="2" borderId="0" xfId="0" applyNumberFormat="1" applyFont="1"/>
    <xf numFmtId="0" fontId="12" fillId="2" borderId="0" xfId="0" applyNumberFormat="1" applyFont="1" applyAlignment="1">
      <alignment horizontal="centerContinuous"/>
    </xf>
    <xf numFmtId="0" fontId="13" fillId="2" borderId="0" xfId="0" applyNumberFormat="1" applyFont="1" applyAlignment="1">
      <alignment horizontal="centerContinuous"/>
    </xf>
    <xf numFmtId="0" fontId="18" fillId="2" borderId="0" xfId="0" applyNumberFormat="1" applyFont="1" applyAlignment="1">
      <alignment horizontal="centerContinuous"/>
    </xf>
    <xf numFmtId="0" fontId="15" fillId="2" borderId="0" xfId="0" applyNumberFormat="1" applyFont="1" applyAlignment="1">
      <alignment horizontal="centerContinuous"/>
    </xf>
    <xf numFmtId="0" fontId="18" fillId="2" borderId="0" xfId="0" applyNumberFormat="1" applyFont="1" applyAlignment="1">
      <alignment horizontal="center"/>
    </xf>
    <xf numFmtId="0" fontId="14" fillId="2" borderId="0" xfId="0" quotePrefix="1" applyNumberFormat="1" applyFont="1" applyAlignment="1">
      <alignment horizontal="center"/>
    </xf>
    <xf numFmtId="16" fontId="12" fillId="2" borderId="0" xfId="0" quotePrefix="1" applyNumberFormat="1" applyFont="1" applyAlignment="1">
      <alignment horizontal="center"/>
    </xf>
    <xf numFmtId="16" fontId="13" fillId="2" borderId="0" xfId="0" quotePrefix="1" applyNumberFormat="1" applyFont="1" applyAlignment="1">
      <alignment horizontal="center"/>
    </xf>
    <xf numFmtId="0" fontId="12" fillId="2" borderId="1" xfId="0" applyNumberFormat="1" applyFont="1" applyBorder="1"/>
    <xf numFmtId="0" fontId="13" fillId="2" borderId="1" xfId="0" applyNumberFormat="1" applyFont="1" applyBorder="1"/>
    <xf numFmtId="0" fontId="20" fillId="2" borderId="0" xfId="0" applyNumberFormat="1" applyFont="1"/>
    <xf numFmtId="42" fontId="12" fillId="2" borderId="0" xfId="0" applyNumberFormat="1" applyFont="1"/>
    <xf numFmtId="5" fontId="13" fillId="2" borderId="0" xfId="0" applyNumberFormat="1" applyFont="1"/>
    <xf numFmtId="42" fontId="13" fillId="2" borderId="0" xfId="0" applyNumberFormat="1" applyFont="1"/>
    <xf numFmtId="37" fontId="12" fillId="2" borderId="0" xfId="0" applyNumberFormat="1" applyFont="1"/>
    <xf numFmtId="37" fontId="13" fillId="2" borderId="0" xfId="0" applyNumberFormat="1" applyFont="1"/>
    <xf numFmtId="37" fontId="12" fillId="2" borderId="1" xfId="0" applyNumberFormat="1" applyFont="1" applyBorder="1"/>
    <xf numFmtId="37" fontId="13" fillId="2" borderId="1" xfId="0" applyNumberFormat="1" applyFont="1" applyBorder="1"/>
    <xf numFmtId="0" fontId="13" fillId="2" borderId="0" xfId="0" applyFont="1" applyProtection="1"/>
    <xf numFmtId="0" fontId="13" fillId="2" borderId="0" xfId="0" applyFont="1" applyBorder="1" applyProtection="1"/>
    <xf numFmtId="37" fontId="12" fillId="2" borderId="5" xfId="0" applyNumberFormat="1" applyFont="1" applyBorder="1"/>
    <xf numFmtId="37" fontId="13" fillId="2" borderId="5" xfId="0" applyNumberFormat="1" applyFont="1" applyBorder="1"/>
    <xf numFmtId="42" fontId="12" fillId="2" borderId="2" xfId="0" applyNumberFormat="1" applyFont="1" applyBorder="1"/>
    <xf numFmtId="42" fontId="13" fillId="2" borderId="2" xfId="0" applyNumberFormat="1" applyFont="1" applyBorder="1"/>
    <xf numFmtId="42" fontId="12" fillId="4" borderId="0" xfId="0" applyNumberFormat="1" applyFont="1" applyFill="1"/>
    <xf numFmtId="5" fontId="13" fillId="4" borderId="0" xfId="0" applyNumberFormat="1" applyFont="1" applyFill="1"/>
    <xf numFmtId="42" fontId="13" fillId="4" borderId="0" xfId="0" applyNumberFormat="1" applyFont="1" applyFill="1"/>
    <xf numFmtId="37" fontId="12" fillId="4" borderId="0" xfId="0" applyNumberFormat="1" applyFont="1" applyFill="1"/>
    <xf numFmtId="37" fontId="13" fillId="4" borderId="0" xfId="0" applyNumberFormat="1" applyFont="1" applyFill="1"/>
    <xf numFmtId="41" fontId="12" fillId="4" borderId="0" xfId="0" applyNumberFormat="1" applyFont="1" applyFill="1"/>
    <xf numFmtId="41" fontId="13" fillId="4" borderId="0" xfId="0" applyNumberFormat="1" applyFont="1" applyFill="1"/>
    <xf numFmtId="37" fontId="12" fillId="4" borderId="1" xfId="0" applyNumberFormat="1" applyFont="1" applyFill="1" applyBorder="1"/>
    <xf numFmtId="37" fontId="13" fillId="4" borderId="1" xfId="0" applyNumberFormat="1" applyFont="1" applyFill="1" applyBorder="1"/>
    <xf numFmtId="37" fontId="12" fillId="4" borderId="5" xfId="0" applyNumberFormat="1" applyFont="1" applyFill="1" applyBorder="1"/>
    <xf numFmtId="37" fontId="13" fillId="4" borderId="5" xfId="0" applyNumberFormat="1" applyFont="1" applyFill="1" applyBorder="1"/>
    <xf numFmtId="37" fontId="12" fillId="2" borderId="0" xfId="0" applyNumberFormat="1" applyFont="1" applyBorder="1"/>
    <xf numFmtId="37" fontId="13" fillId="2" borderId="0" xfId="0" applyNumberFormat="1" applyFont="1" applyBorder="1"/>
    <xf numFmtId="37" fontId="12" fillId="2" borderId="3" xfId="0" applyNumberFormat="1" applyFont="1" applyBorder="1"/>
    <xf numFmtId="37" fontId="13" fillId="2" borderId="3" xfId="0" applyNumberFormat="1" applyFont="1" applyBorder="1"/>
    <xf numFmtId="42" fontId="12" fillId="2" borderId="7" xfId="0" applyNumberFormat="1" applyFont="1" applyBorder="1"/>
    <xf numFmtId="42" fontId="13" fillId="2" borderId="7" xfId="0" applyNumberFormat="1" applyFont="1" applyBorder="1"/>
    <xf numFmtId="0" fontId="14" fillId="0" borderId="0" xfId="0" applyNumberFormat="1" applyFont="1" applyFill="1" applyAlignment="1">
      <alignment horizontal="center"/>
    </xf>
    <xf numFmtId="0" fontId="13" fillId="0" borderId="0" xfId="0" quotePrefix="1" applyNumberFormat="1" applyFont="1" applyFill="1" applyAlignment="1">
      <alignment horizontal="center" wrapText="1"/>
    </xf>
    <xf numFmtId="0" fontId="13" fillId="0" borderId="2" xfId="0" applyNumberFormat="1" applyFont="1" applyFill="1" applyBorder="1"/>
    <xf numFmtId="0" fontId="12" fillId="0" borderId="2" xfId="0" applyNumberFormat="1" applyFont="1" applyFill="1" applyBorder="1" applyAlignment="1">
      <alignment horizontal="center"/>
    </xf>
    <xf numFmtId="0" fontId="13" fillId="0" borderId="2" xfId="0" applyNumberFormat="1" applyFont="1" applyFill="1" applyBorder="1" applyAlignment="1">
      <alignment horizontal="center"/>
    </xf>
    <xf numFmtId="0" fontId="23" fillId="0" borderId="0" xfId="0" applyNumberFormat="1" applyFont="1" applyFill="1" applyAlignment="1">
      <alignment horizontal="center"/>
    </xf>
    <xf numFmtId="0" fontId="24" fillId="0" borderId="0" xfId="0" applyNumberFormat="1" applyFont="1" applyFill="1" applyAlignment="1"/>
    <xf numFmtId="0" fontId="18" fillId="0" borderId="0" xfId="0" applyNumberFormat="1" applyFont="1" applyFill="1" applyAlignment="1"/>
    <xf numFmtId="0" fontId="13" fillId="0" borderId="0" xfId="0" applyNumberFormat="1" applyFont="1" applyFill="1" applyAlignment="1">
      <alignment vertical="distributed"/>
    </xf>
    <xf numFmtId="168" fontId="12" fillId="0" borderId="3" xfId="0" applyNumberFormat="1" applyFont="1" applyFill="1" applyBorder="1" applyAlignment="1">
      <alignment vertical="distributed"/>
    </xf>
    <xf numFmtId="168" fontId="13" fillId="0" borderId="3" xfId="0" applyNumberFormat="1" applyFont="1" applyFill="1" applyBorder="1" applyAlignment="1">
      <alignment vertical="distributed"/>
    </xf>
    <xf numFmtId="0" fontId="13" fillId="0" borderId="0" xfId="0" applyNumberFormat="1" applyFont="1" applyFill="1" applyAlignment="1">
      <alignment horizontal="left" wrapText="1"/>
    </xf>
    <xf numFmtId="169" fontId="12" fillId="0" borderId="0" xfId="2" applyNumberFormat="1" applyFont="1" applyFill="1" applyAlignment="1">
      <alignment horizontal="justify"/>
    </xf>
    <xf numFmtId="169" fontId="13" fillId="0" borderId="0" xfId="2" applyNumberFormat="1" applyFont="1" applyFill="1" applyAlignment="1">
      <alignment horizontal="justify"/>
    </xf>
    <xf numFmtId="169" fontId="12" fillId="0" borderId="0" xfId="2" applyNumberFormat="1" applyFont="1" applyFill="1"/>
    <xf numFmtId="169" fontId="13" fillId="0" borderId="0" xfId="2" applyNumberFormat="1" applyFont="1" applyFill="1"/>
    <xf numFmtId="0" fontId="18" fillId="0" borderId="0" xfId="0" applyNumberFormat="1" applyFont="1" applyFill="1"/>
    <xf numFmtId="37" fontId="12" fillId="0" borderId="0" xfId="0" applyNumberFormat="1" applyFont="1" applyFill="1"/>
    <xf numFmtId="37" fontId="13" fillId="0" borderId="0" xfId="0" applyNumberFormat="1" applyFont="1" applyFill="1"/>
    <xf numFmtId="0" fontId="13" fillId="0" borderId="0" xfId="0" applyNumberFormat="1" applyFont="1" applyFill="1" applyAlignment="1">
      <alignment vertical="top" wrapText="1"/>
    </xf>
    <xf numFmtId="169" fontId="12" fillId="0" borderId="3" xfId="2" applyNumberFormat="1" applyFont="1" applyFill="1" applyBorder="1" applyAlignment="1">
      <alignment vertical="distributed"/>
    </xf>
    <xf numFmtId="169" fontId="13" fillId="0" borderId="3" xfId="2" applyNumberFormat="1" applyFont="1" applyFill="1" applyBorder="1" applyAlignment="1">
      <alignment vertical="distributed"/>
    </xf>
    <xf numFmtId="168" fontId="12" fillId="0" borderId="0" xfId="0" applyNumberFormat="1" applyFont="1" applyFill="1" applyBorder="1"/>
    <xf numFmtId="168" fontId="13" fillId="0" borderId="0" xfId="0" applyNumberFormat="1" applyFont="1" applyFill="1" applyBorder="1"/>
    <xf numFmtId="0" fontId="18" fillId="0" borderId="0" xfId="0" applyNumberFormat="1" applyFont="1" applyFill="1" applyAlignment="1">
      <alignment vertical="distributed"/>
    </xf>
    <xf numFmtId="170" fontId="18" fillId="0" borderId="8" xfId="0" applyNumberFormat="1" applyFont="1" applyFill="1" applyBorder="1" applyAlignment="1">
      <alignment vertical="distributed"/>
    </xf>
    <xf numFmtId="166" fontId="13" fillId="0" borderId="0" xfId="0" applyNumberFormat="1" applyFont="1" applyFill="1"/>
    <xf numFmtId="0" fontId="13" fillId="2" borderId="0" xfId="0" applyNumberFormat="1" applyFont="1" applyBorder="1" applyAlignment="1">
      <alignment horizontal="centerContinuous"/>
    </xf>
    <xf numFmtId="0" fontId="22" fillId="2" borderId="0" xfId="0" applyNumberFormat="1" applyFont="1"/>
    <xf numFmtId="0" fontId="13" fillId="2" borderId="0" xfId="0" applyNumberFormat="1" applyFont="1" applyBorder="1"/>
    <xf numFmtId="0" fontId="12" fillId="2" borderId="0" xfId="0" applyNumberFormat="1" applyFont="1" applyBorder="1"/>
    <xf numFmtId="168" fontId="12" fillId="2" borderId="0" xfId="0" applyNumberFormat="1" applyFont="1"/>
    <xf numFmtId="168" fontId="13" fillId="2" borderId="0" xfId="0" applyNumberFormat="1" applyFont="1"/>
    <xf numFmtId="169" fontId="12" fillId="3" borderId="0" xfId="1" applyNumberFormat="1" applyFont="1" applyFill="1" applyAlignment="1">
      <alignment horizontal="right" readingOrder="1"/>
    </xf>
    <xf numFmtId="169" fontId="12" fillId="2" borderId="0" xfId="1" applyNumberFormat="1" applyFont="1" applyFill="1" applyBorder="1" applyAlignment="1">
      <alignment horizontal="right"/>
    </xf>
    <xf numFmtId="169" fontId="13" fillId="2" borderId="0" xfId="1" applyNumberFormat="1" applyFont="1" applyFill="1" applyBorder="1" applyAlignment="1">
      <alignment horizontal="right"/>
    </xf>
    <xf numFmtId="169" fontId="12" fillId="2" borderId="0" xfId="1" applyNumberFormat="1" applyFont="1" applyFill="1"/>
    <xf numFmtId="169" fontId="13" fillId="2" borderId="0" xfId="1" applyNumberFormat="1" applyFont="1" applyFill="1"/>
    <xf numFmtId="0" fontId="13" fillId="2" borderId="0" xfId="0" applyNumberFormat="1" applyFont="1" applyBorder="1" applyAlignment="1">
      <alignment horizontal="left" wrapText="1" indent="2"/>
    </xf>
    <xf numFmtId="5" fontId="13" fillId="3" borderId="0" xfId="0" applyNumberFormat="1" applyFont="1" applyFill="1" applyBorder="1"/>
    <xf numFmtId="37" fontId="13" fillId="3" borderId="0" xfId="0" applyNumberFormat="1" applyFont="1" applyFill="1" applyBorder="1"/>
    <xf numFmtId="37" fontId="12" fillId="3" borderId="0" xfId="0" applyNumberFormat="1" applyFont="1" applyFill="1" applyProtection="1"/>
    <xf numFmtId="0" fontId="13" fillId="3" borderId="0" xfId="0" applyNumberFormat="1" applyFont="1" applyFill="1" applyBorder="1"/>
    <xf numFmtId="37" fontId="13" fillId="3" borderId="0" xfId="0" applyNumberFormat="1" applyFont="1" applyFill="1" applyProtection="1"/>
    <xf numFmtId="5" fontId="13" fillId="2" borderId="0" xfId="0" applyNumberFormat="1" applyFont="1" applyBorder="1"/>
    <xf numFmtId="37" fontId="12" fillId="0" borderId="0" xfId="0" applyNumberFormat="1" applyFont="1" applyFill="1" applyBorder="1"/>
    <xf numFmtId="37" fontId="13" fillId="0" borderId="0" xfId="0" applyNumberFormat="1" applyFont="1" applyFill="1" applyBorder="1"/>
    <xf numFmtId="0" fontId="13" fillId="2" borderId="6" xfId="0" applyNumberFormat="1" applyFont="1" applyBorder="1"/>
    <xf numFmtId="37" fontId="12" fillId="0" borderId="6" xfId="0" applyNumberFormat="1" applyFont="1" applyFill="1" applyBorder="1"/>
    <xf numFmtId="37" fontId="13" fillId="0" borderId="6" xfId="0" applyNumberFormat="1" applyFont="1" applyFill="1" applyBorder="1"/>
    <xf numFmtId="41" fontId="12" fillId="2" borderId="0" xfId="0" applyNumberFormat="1" applyFont="1"/>
    <xf numFmtId="169" fontId="13" fillId="3" borderId="0" xfId="1" applyNumberFormat="1" applyFont="1" applyFill="1" applyAlignment="1">
      <alignment horizontal="right" readingOrder="1"/>
    </xf>
    <xf numFmtId="0" fontId="13" fillId="2" borderId="0" xfId="0" applyNumberFormat="1" applyFont="1" applyBorder="1" applyAlignment="1">
      <alignment wrapText="1"/>
    </xf>
    <xf numFmtId="41" fontId="12" fillId="2" borderId="0" xfId="0" applyNumberFormat="1" applyFont="1" applyBorder="1"/>
    <xf numFmtId="41" fontId="13" fillId="2" borderId="0" xfId="0" applyNumberFormat="1" applyFont="1" applyBorder="1"/>
    <xf numFmtId="0" fontId="25" fillId="2" borderId="0" xfId="0" applyNumberFormat="1" applyFont="1"/>
    <xf numFmtId="0" fontId="25" fillId="2" borderId="0" xfId="0" applyNumberFormat="1" applyFont="1" applyBorder="1"/>
    <xf numFmtId="168" fontId="12" fillId="2" borderId="4" xfId="0" applyNumberFormat="1" applyFont="1" applyBorder="1"/>
    <xf numFmtId="168" fontId="13" fillId="2" borderId="4" xfId="0" applyNumberFormat="1" applyFont="1" applyBorder="1"/>
    <xf numFmtId="0" fontId="17" fillId="2" borderId="0" xfId="0" applyNumberFormat="1" applyFont="1" applyAlignment="1">
      <alignment horizontal="centerContinuous"/>
    </xf>
    <xf numFmtId="0" fontId="16" fillId="2" borderId="0" xfId="0" applyNumberFormat="1" applyFont="1" applyAlignment="1">
      <alignment horizontal="centerContinuous"/>
    </xf>
    <xf numFmtId="0" fontId="16" fillId="2" borderId="0" xfId="0" applyNumberFormat="1" applyFont="1" applyBorder="1" applyAlignment="1">
      <alignment horizontal="centerContinuous"/>
    </xf>
    <xf numFmtId="169" fontId="12" fillId="3" borderId="0" xfId="1" applyNumberFormat="1" applyFont="1" applyFill="1" applyBorder="1" applyAlignment="1"/>
    <xf numFmtId="0" fontId="14" fillId="2" borderId="0" xfId="0" applyNumberFormat="1" applyFont="1" applyAlignment="1">
      <alignment horizontal="left"/>
    </xf>
    <xf numFmtId="37" fontId="12" fillId="4" borderId="0" xfId="0" applyNumberFormat="1" applyFont="1" applyFill="1" applyBorder="1"/>
    <xf numFmtId="37" fontId="13" fillId="4" borderId="0" xfId="0" applyNumberFormat="1" applyFont="1" applyFill="1" applyBorder="1"/>
    <xf numFmtId="0" fontId="13" fillId="2" borderId="0" xfId="0" applyNumberFormat="1" applyFont="1" applyAlignment="1">
      <alignment horizontal="left" wrapText="1" indent="2"/>
    </xf>
    <xf numFmtId="37" fontId="12" fillId="4" borderId="3" xfId="0" applyNumberFormat="1" applyFont="1" applyFill="1" applyBorder="1"/>
    <xf numFmtId="0" fontId="13" fillId="2" borderId="0" xfId="0" applyNumberFormat="1" applyFont="1" applyAlignment="1">
      <alignment wrapText="1"/>
    </xf>
    <xf numFmtId="170" fontId="18" fillId="2" borderId="0" xfId="1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/>
    </xf>
    <xf numFmtId="169" fontId="13" fillId="3" borderId="0" xfId="1" applyNumberFormat="1" applyFont="1" applyFill="1" applyBorder="1" applyAlignment="1"/>
    <xf numFmtId="37" fontId="13" fillId="4" borderId="3" xfId="0" applyNumberFormat="1" applyFont="1" applyFill="1" applyBorder="1"/>
    <xf numFmtId="171" fontId="13" fillId="0" borderId="3" xfId="0" applyNumberFormat="1" applyFont="1" applyFill="1" applyBorder="1" applyAlignment="1">
      <alignment vertical="distributed"/>
    </xf>
    <xf numFmtId="171" fontId="13" fillId="0" borderId="0" xfId="0" applyNumberFormat="1" applyFont="1" applyFill="1"/>
    <xf numFmtId="172" fontId="24" fillId="0" borderId="0" xfId="0" applyNumberFormat="1" applyFont="1" applyFill="1" applyAlignment="1">
      <alignment horizontal="right"/>
    </xf>
    <xf numFmtId="172" fontId="18" fillId="0" borderId="0" xfId="0" applyNumberFormat="1" applyFont="1" applyFill="1" applyAlignment="1">
      <alignment horizontal="right"/>
    </xf>
    <xf numFmtId="171" fontId="18" fillId="0" borderId="0" xfId="0" applyNumberFormat="1" applyFont="1" applyFill="1"/>
    <xf numFmtId="172" fontId="24" fillId="0" borderId="0" xfId="0" applyNumberFormat="1" applyFont="1" applyFill="1"/>
    <xf numFmtId="172" fontId="18" fillId="0" borderId="0" xfId="0" applyNumberFormat="1" applyFont="1" applyFill="1"/>
    <xf numFmtId="172" fontId="24" fillId="0" borderId="1" xfId="0" applyNumberFormat="1" applyFont="1" applyFill="1" applyBorder="1"/>
    <xf numFmtId="172" fontId="18" fillId="0" borderId="1" xfId="0" applyNumberFormat="1" applyFont="1" applyFill="1" applyBorder="1"/>
    <xf numFmtId="171" fontId="18" fillId="0" borderId="1" xfId="0" applyNumberFormat="1" applyFont="1" applyFill="1" applyBorder="1"/>
    <xf numFmtId="171" fontId="24" fillId="0" borderId="8" xfId="0" applyNumberFormat="1" applyFont="1" applyFill="1" applyBorder="1" applyAlignment="1">
      <alignment vertical="distributed"/>
    </xf>
    <xf numFmtId="171" fontId="18" fillId="0" borderId="8" xfId="0" applyNumberFormat="1" applyFont="1" applyFill="1" applyBorder="1" applyAlignment="1">
      <alignment vertical="distributed"/>
    </xf>
    <xf numFmtId="0" fontId="22" fillId="0" borderId="0" xfId="0" applyNumberFormat="1" applyFont="1" applyFill="1" applyAlignment="1">
      <alignment horizontal="center"/>
    </xf>
    <xf numFmtId="41" fontId="13" fillId="2" borderId="0" xfId="0" applyNumberFormat="1" applyFont="1"/>
    <xf numFmtId="0" fontId="27" fillId="2" borderId="0" xfId="0" applyFont="1" applyBorder="1"/>
    <xf numFmtId="168" fontId="12" fillId="0" borderId="0" xfId="0" applyNumberFormat="1" applyFont="1" applyFill="1" applyBorder="1" applyAlignment="1">
      <alignment vertical="distributed"/>
    </xf>
    <xf numFmtId="168" fontId="13" fillId="0" borderId="0" xfId="0" applyNumberFormat="1" applyFont="1" applyFill="1" applyBorder="1" applyAlignment="1">
      <alignment vertical="distributed"/>
    </xf>
    <xf numFmtId="171" fontId="13" fillId="0" borderId="0" xfId="0" applyNumberFormat="1" applyFont="1" applyFill="1" applyBorder="1" applyAlignment="1">
      <alignment vertical="distributed"/>
    </xf>
    <xf numFmtId="172" fontId="24" fillId="0" borderId="10" xfId="0" applyNumberFormat="1" applyFont="1" applyFill="1" applyBorder="1" applyAlignment="1">
      <alignment horizontal="right"/>
    </xf>
    <xf numFmtId="172" fontId="18" fillId="0" borderId="10" xfId="0" applyNumberFormat="1" applyFont="1" applyFill="1" applyBorder="1" applyAlignment="1">
      <alignment horizontal="right"/>
    </xf>
    <xf numFmtId="171" fontId="18" fillId="0" borderId="10" xfId="0" applyNumberFormat="1" applyFont="1" applyFill="1" applyBorder="1"/>
    <xf numFmtId="172" fontId="24" fillId="0" borderId="10" xfId="0" applyNumberFormat="1" applyFont="1" applyFill="1" applyBorder="1"/>
    <xf numFmtId="172" fontId="18" fillId="0" borderId="10" xfId="0" applyNumberFormat="1" applyFont="1" applyFill="1" applyBorder="1"/>
    <xf numFmtId="172" fontId="24" fillId="0" borderId="0" xfId="0" applyNumberFormat="1" applyFont="1" applyFill="1" applyBorder="1" applyAlignment="1">
      <alignment horizontal="right"/>
    </xf>
    <xf numFmtId="172" fontId="18" fillId="0" borderId="0" xfId="0" applyNumberFormat="1" applyFont="1" applyFill="1" applyBorder="1" applyAlignment="1">
      <alignment horizontal="right"/>
    </xf>
    <xf numFmtId="169" fontId="12" fillId="0" borderId="0" xfId="2" applyNumberFormat="1" applyFont="1" applyFill="1" applyBorder="1" applyAlignment="1">
      <alignment vertical="distributed"/>
    </xf>
    <xf numFmtId="169" fontId="13" fillId="0" borderId="0" xfId="2" applyNumberFormat="1" applyFont="1" applyFill="1" applyBorder="1" applyAlignment="1">
      <alignment vertical="distributed"/>
    </xf>
    <xf numFmtId="171" fontId="13" fillId="0" borderId="10" xfId="0" applyNumberFormat="1" applyFont="1" applyFill="1" applyBorder="1"/>
    <xf numFmtId="0" fontId="26" fillId="0" borderId="0" xfId="0" applyNumberFormat="1" applyFont="1" applyFill="1"/>
    <xf numFmtId="0" fontId="28" fillId="0" borderId="0" xfId="0" applyNumberFormat="1" applyFont="1" applyFill="1"/>
    <xf numFmtId="0" fontId="4" fillId="2" borderId="0" xfId="0" applyNumberFormat="1" applyFont="1" applyAlignment="1">
      <alignment horizontal="center"/>
    </xf>
    <xf numFmtId="0" fontId="12" fillId="2" borderId="0" xfId="0" applyNumberFormat="1" applyFont="1" applyAlignment="1">
      <alignment horizontal="center"/>
    </xf>
    <xf numFmtId="0" fontId="13" fillId="2" borderId="0" xfId="0" applyNumberFormat="1" applyFont="1" applyAlignment="1">
      <alignment horizontal="center"/>
    </xf>
    <xf numFmtId="0" fontId="18" fillId="2" borderId="0" xfId="0" applyNumberFormat="1" applyFont="1" applyAlignment="1">
      <alignment horizontal="center"/>
    </xf>
    <xf numFmtId="0" fontId="14" fillId="2" borderId="0" xfId="0" applyNumberFormat="1" applyFont="1" applyAlignment="1">
      <alignment horizontal="center"/>
    </xf>
    <xf numFmtId="0" fontId="3" fillId="2" borderId="0" xfId="0" applyNumberFormat="1" applyFont="1" applyAlignment="1">
      <alignment horizontal="center"/>
    </xf>
    <xf numFmtId="0" fontId="13" fillId="0" borderId="0" xfId="0" applyNumberFormat="1" applyFont="1" applyFill="1" applyAlignment="1">
      <alignment horizontal="center" wrapText="1"/>
    </xf>
    <xf numFmtId="0" fontId="12" fillId="0" borderId="0" xfId="0" applyNumberFormat="1" applyFont="1" applyFill="1" applyAlignment="1">
      <alignment horizontal="center"/>
    </xf>
    <xf numFmtId="0" fontId="21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 horizontal="center"/>
    </xf>
    <xf numFmtId="0" fontId="22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 vertical="justify" wrapText="1"/>
    </xf>
    <xf numFmtId="0" fontId="2" fillId="0" borderId="0" xfId="0" applyNumberFormat="1" applyFont="1" applyFill="1" applyAlignment="1">
      <alignment horizontal="center" vertical="justify" wrapText="1"/>
    </xf>
    <xf numFmtId="0" fontId="16" fillId="2" borderId="0" xfId="0" applyNumberFormat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2912240</xdr:colOff>
      <xdr:row>0</xdr:row>
      <xdr:rowOff>273706</xdr:rowOff>
    </xdr:from>
    <xdr:to>
      <xdr:col>2</xdr:col>
      <xdr:colOff>94565</xdr:colOff>
      <xdr:row>0</xdr:row>
      <xdr:rowOff>941551</xdr:rowOff>
    </xdr:to>
    <xdr:pic>
      <xdr:nvPicPr>
        <xdr:cNvPr id="2" name="Picture 1" descr="http://web-files.crawco.com/extranet/branding/Crawford/JPG/Final_Crawford_Logo_100K_intranet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6090" y="273706"/>
          <a:ext cx="2209143" cy="66784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2912240</xdr:colOff>
      <xdr:row>0</xdr:row>
      <xdr:rowOff>273706</xdr:rowOff>
    </xdr:from>
    <xdr:to>
      <xdr:col>2</xdr:col>
      <xdr:colOff>94565</xdr:colOff>
      <xdr:row>0</xdr:row>
      <xdr:rowOff>941551</xdr:rowOff>
    </xdr:to>
    <xdr:pic>
      <xdr:nvPicPr>
        <xdr:cNvPr id="2" name="Picture 1" descr="http://web-files.crawco.com/extranet/branding/Crawford/JPG/Final_Crawford_Logo_100K_intranet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6090" y="273706"/>
          <a:ext cx="2202000" cy="66784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2769002</xdr:colOff>
      <xdr:row>0</xdr:row>
      <xdr:rowOff>446398</xdr:rowOff>
    </xdr:from>
    <xdr:to>
      <xdr:col>1</xdr:col>
      <xdr:colOff>4980554</xdr:colOff>
      <xdr:row>2</xdr:row>
      <xdr:rowOff>139846</xdr:rowOff>
    </xdr:to>
    <xdr:pic>
      <xdr:nvPicPr>
        <xdr:cNvPr id="4" name="Picture 1" descr="http://web-files.crawco.com/extranet/branding/Crawford/JPG/Final_Crawford_Logo_100K_intranet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50002" y="446398"/>
          <a:ext cx="2211552" cy="674523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380452</xdr:colOff>
      <xdr:row>0</xdr:row>
      <xdr:rowOff>271298</xdr:rowOff>
    </xdr:from>
    <xdr:to>
      <xdr:col>5</xdr:col>
      <xdr:colOff>124044</xdr:colOff>
      <xdr:row>0</xdr:row>
      <xdr:rowOff>939143</xdr:rowOff>
    </xdr:to>
    <xdr:pic>
      <xdr:nvPicPr>
        <xdr:cNvPr id="2" name="Picture 1" descr="http://web-files.crawco.com/extranet/branding/Crawford/JPG/Final_Crawford_Logo_100K_intranet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42827" y="271298"/>
          <a:ext cx="2220092" cy="66784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380452</xdr:colOff>
      <xdr:row>0</xdr:row>
      <xdr:rowOff>280823</xdr:rowOff>
    </xdr:from>
    <xdr:to>
      <xdr:col>5</xdr:col>
      <xdr:colOff>124044</xdr:colOff>
      <xdr:row>0</xdr:row>
      <xdr:rowOff>948668</xdr:rowOff>
    </xdr:to>
    <xdr:pic>
      <xdr:nvPicPr>
        <xdr:cNvPr id="2" name="Picture 1" descr="http://web-files.crawco.com/extranet/branding/Crawford/JPG/Final_Crawford_Logo_100K_intranet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42827" y="280823"/>
          <a:ext cx="2220092" cy="66784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2247900</xdr:colOff>
      <xdr:row>0</xdr:row>
      <xdr:rowOff>342900</xdr:rowOff>
    </xdr:from>
    <xdr:to>
      <xdr:col>2</xdr:col>
      <xdr:colOff>4459452</xdr:colOff>
      <xdr:row>0</xdr:row>
      <xdr:rowOff>1010745</xdr:rowOff>
    </xdr:to>
    <xdr:pic>
      <xdr:nvPicPr>
        <xdr:cNvPr id="4" name="Picture 1" descr="http://web-files.crawco.com/extranet/branding/Crawford/JPG/Final_Crawford_Logo_100K_intranet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342900"/>
          <a:ext cx="2211552" cy="6678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showGridLines="0" tabSelected="1" showOutlineSymbols="0" topLeftCell="A19" zoomScale="90" zoomScaleNormal="90" workbookViewId="0">
      <selection activeCell="G45" sqref="G45"/>
    </sheetView>
  </sheetViews>
  <sheetFormatPr defaultColWidth="10.21875" defaultRowHeight="15"/>
  <cols>
    <col min="1" max="1" width="3.77734375" style="1" customWidth="1"/>
    <col min="2" max="2" width="58.5546875" style="1" customWidth="1"/>
    <col min="3" max="3" width="11.77734375" style="1" customWidth="1"/>
    <col min="4" max="4" width="2.77734375" style="1" customWidth="1"/>
    <col min="5" max="6" width="11.77734375" style="1" customWidth="1"/>
    <col min="7" max="7" width="3.77734375" style="1" customWidth="1"/>
    <col min="8" max="16384" width="10.21875" style="1"/>
  </cols>
  <sheetData>
    <row r="1" spans="1:7" ht="75" customHeight="1">
      <c r="B1" s="2"/>
    </row>
    <row r="2" spans="1:7">
      <c r="A2" s="3"/>
      <c r="B2" s="3"/>
      <c r="C2" s="3"/>
      <c r="D2" s="3"/>
      <c r="E2" s="3"/>
      <c r="F2" s="3"/>
    </row>
    <row r="3" spans="1:7" ht="15.75">
      <c r="A3" s="274" t="s">
        <v>0</v>
      </c>
      <c r="B3" s="274"/>
      <c r="C3" s="274"/>
      <c r="D3" s="274"/>
      <c r="E3" s="274"/>
      <c r="F3" s="274"/>
      <c r="G3" s="2"/>
    </row>
    <row r="4" spans="1:7" ht="15.75">
      <c r="A4" s="274" t="s">
        <v>109</v>
      </c>
      <c r="B4" s="274"/>
      <c r="C4" s="274"/>
      <c r="D4" s="274"/>
      <c r="E4" s="274"/>
      <c r="F4" s="274"/>
      <c r="G4" s="2"/>
    </row>
    <row r="5" spans="1:7" ht="15.75">
      <c r="A5" s="275" t="s">
        <v>45</v>
      </c>
      <c r="B5" s="275"/>
      <c r="C5" s="275"/>
      <c r="D5" s="275"/>
      <c r="E5" s="275"/>
      <c r="F5" s="275"/>
      <c r="G5" s="2"/>
    </row>
    <row r="6" spans="1:7" ht="15.75">
      <c r="A6" s="276" t="s">
        <v>93</v>
      </c>
      <c r="B6" s="276"/>
      <c r="C6" s="276"/>
      <c r="D6" s="276"/>
      <c r="E6" s="276"/>
      <c r="F6" s="276"/>
      <c r="G6" s="2"/>
    </row>
    <row r="7" spans="1:7">
      <c r="A7" s="63"/>
      <c r="B7" s="63"/>
      <c r="C7" s="63"/>
      <c r="D7" s="63"/>
      <c r="E7" s="63"/>
      <c r="F7" s="63"/>
      <c r="G7" s="2"/>
    </row>
    <row r="8" spans="1:7">
      <c r="A8" s="3"/>
      <c r="B8" s="3"/>
      <c r="C8" s="3"/>
      <c r="D8" s="3"/>
      <c r="E8" s="3"/>
      <c r="F8" s="3"/>
    </row>
    <row r="9" spans="1:7" ht="15.75">
      <c r="A9" s="66"/>
      <c r="B9" s="67" t="s">
        <v>130</v>
      </c>
      <c r="C9" s="68">
        <v>2018</v>
      </c>
      <c r="D9" s="69"/>
      <c r="E9" s="70">
        <v>2017</v>
      </c>
      <c r="F9" s="71" t="s">
        <v>1</v>
      </c>
    </row>
    <row r="10" spans="1:7" ht="15.75">
      <c r="A10" s="66"/>
      <c r="B10" s="67"/>
      <c r="C10" s="68"/>
      <c r="D10" s="69"/>
      <c r="E10" s="70"/>
      <c r="F10" s="71"/>
    </row>
    <row r="11" spans="1:7" ht="15.75">
      <c r="A11" s="66"/>
      <c r="B11" s="66" t="s">
        <v>18</v>
      </c>
      <c r="C11" s="68"/>
      <c r="D11" s="69"/>
      <c r="E11" s="70"/>
      <c r="F11" s="71"/>
    </row>
    <row r="12" spans="1:7" ht="2.25" customHeight="1">
      <c r="A12" s="66"/>
      <c r="B12" s="66"/>
      <c r="C12" s="68"/>
      <c r="D12" s="69"/>
      <c r="E12" s="70"/>
      <c r="F12" s="71"/>
    </row>
    <row r="13" spans="1:7" ht="15.75" customHeight="1">
      <c r="A13" s="66"/>
      <c r="B13" s="72" t="s">
        <v>22</v>
      </c>
      <c r="C13" s="73">
        <v>263794</v>
      </c>
      <c r="D13" s="74"/>
      <c r="E13" s="75">
        <v>298767</v>
      </c>
      <c r="F13" s="76">
        <f>(+C13/E13)-1</f>
        <v>-0.11705777411829288</v>
      </c>
    </row>
    <row r="14" spans="1:7" ht="15.75" customHeight="1">
      <c r="A14" s="66"/>
      <c r="B14" s="72" t="s">
        <v>78</v>
      </c>
      <c r="C14" s="77">
        <v>10726</v>
      </c>
      <c r="D14" s="74"/>
      <c r="E14" s="78">
        <v>14774</v>
      </c>
      <c r="F14" s="76">
        <f>(+C14/E14)-1</f>
        <v>-0.27399485582780558</v>
      </c>
    </row>
    <row r="15" spans="1:7" ht="15.75">
      <c r="A15" s="66"/>
      <c r="B15" s="79" t="s">
        <v>17</v>
      </c>
      <c r="C15" s="80">
        <f>SUM(C13:C14)</f>
        <v>274520</v>
      </c>
      <c r="D15" s="81"/>
      <c r="E15" s="82">
        <f>SUM(E13:E14)</f>
        <v>313541</v>
      </c>
      <c r="F15" s="76">
        <f>(+C15/E15)-1</f>
        <v>-0.12445262342086039</v>
      </c>
    </row>
    <row r="16" spans="1:7" ht="7.5" customHeight="1">
      <c r="A16" s="66"/>
      <c r="B16" s="66"/>
      <c r="C16" s="80"/>
      <c r="D16" s="74"/>
      <c r="E16" s="82"/>
      <c r="F16" s="83"/>
    </row>
    <row r="17" spans="1:9" ht="15.75">
      <c r="A17" s="66"/>
      <c r="B17" s="66" t="s">
        <v>2</v>
      </c>
      <c r="C17" s="80"/>
      <c r="D17" s="81"/>
      <c r="E17" s="82"/>
      <c r="F17" s="83"/>
    </row>
    <row r="18" spans="1:9" ht="4.5" customHeight="1">
      <c r="A18" s="66"/>
      <c r="B18" s="66"/>
      <c r="C18" s="80"/>
      <c r="D18" s="81"/>
      <c r="E18" s="82"/>
      <c r="F18" s="83"/>
    </row>
    <row r="19" spans="1:9" ht="15.75" customHeight="1">
      <c r="A19" s="66"/>
      <c r="B19" s="84" t="s">
        <v>98</v>
      </c>
      <c r="C19" s="80">
        <f>181988-371</f>
        <v>181617</v>
      </c>
      <c r="D19" s="81"/>
      <c r="E19" s="82">
        <f>213253-318</f>
        <v>212935</v>
      </c>
      <c r="F19" s="76">
        <f t="shared" ref="F19:F21" si="0">(+C19/E19)-1</f>
        <v>-0.14707774673022289</v>
      </c>
      <c r="I19" s="47"/>
    </row>
    <row r="20" spans="1:9" ht="15.75">
      <c r="A20" s="66"/>
      <c r="B20" s="84" t="s">
        <v>97</v>
      </c>
      <c r="C20" s="77">
        <f>C14</f>
        <v>10726</v>
      </c>
      <c r="D20" s="81"/>
      <c r="E20" s="78">
        <f>E14</f>
        <v>14774</v>
      </c>
      <c r="F20" s="76">
        <f t="shared" si="0"/>
        <v>-0.27399485582780558</v>
      </c>
    </row>
    <row r="21" spans="1:9" ht="15.75" customHeight="1">
      <c r="A21" s="66"/>
      <c r="B21" s="72" t="s">
        <v>77</v>
      </c>
      <c r="C21" s="80">
        <f>SUM(C19:C20)</f>
        <v>192343</v>
      </c>
      <c r="D21" s="85"/>
      <c r="E21" s="82">
        <f>SUM(E19:E20)</f>
        <v>227709</v>
      </c>
      <c r="F21" s="76">
        <f t="shared" si="0"/>
        <v>-0.15531226258075004</v>
      </c>
    </row>
    <row r="22" spans="1:9" ht="15.75" customHeight="1">
      <c r="A22" s="66"/>
      <c r="C22" s="80"/>
      <c r="D22" s="85"/>
      <c r="E22" s="82"/>
      <c r="F22" s="83"/>
    </row>
    <row r="23" spans="1:9" ht="15.75">
      <c r="A23" s="66"/>
      <c r="B23" s="72" t="s">
        <v>80</v>
      </c>
      <c r="C23" s="80">
        <v>53514</v>
      </c>
      <c r="D23" s="85"/>
      <c r="E23" s="82">
        <v>64662</v>
      </c>
      <c r="F23" s="76">
        <f t="shared" ref="F23:F25" si="1">(+C23/E23)-1</f>
        <v>-0.17240419411710128</v>
      </c>
    </row>
    <row r="24" spans="1:9" ht="15.75">
      <c r="A24" s="66"/>
      <c r="B24" s="72" t="s">
        <v>79</v>
      </c>
      <c r="C24" s="232">
        <v>2707</v>
      </c>
      <c r="D24" s="85"/>
      <c r="E24" s="241">
        <v>2388</v>
      </c>
      <c r="F24" s="76">
        <f t="shared" si="1"/>
        <v>0.13358458961474029</v>
      </c>
    </row>
    <row r="25" spans="1:9" ht="15.75">
      <c r="A25" s="66"/>
      <c r="B25" s="66" t="s">
        <v>147</v>
      </c>
      <c r="C25" s="232">
        <v>1056</v>
      </c>
      <c r="D25" s="85"/>
      <c r="E25" s="241">
        <v>19598</v>
      </c>
      <c r="F25" s="76">
        <f t="shared" si="1"/>
        <v>-0.94611695070925605</v>
      </c>
    </row>
    <row r="26" spans="1:9" ht="15.75">
      <c r="A26" s="66"/>
      <c r="B26" s="72" t="s">
        <v>107</v>
      </c>
      <c r="C26" s="232">
        <v>0</v>
      </c>
      <c r="D26" s="85"/>
      <c r="E26" s="241">
        <v>3266</v>
      </c>
      <c r="F26" s="239" t="s">
        <v>131</v>
      </c>
    </row>
    <row r="27" spans="1:9" ht="15.75">
      <c r="A27" s="66"/>
      <c r="B27" s="72" t="s">
        <v>142</v>
      </c>
      <c r="C27" s="80">
        <v>1274</v>
      </c>
      <c r="D27" s="85"/>
      <c r="E27" s="82">
        <v>0</v>
      </c>
      <c r="F27" s="239" t="s">
        <v>131</v>
      </c>
    </row>
    <row r="28" spans="1:9" ht="15.75">
      <c r="A28" s="66"/>
      <c r="B28" s="79" t="s">
        <v>3</v>
      </c>
      <c r="C28" s="86">
        <f>SUM(C21:C27)</f>
        <v>250894</v>
      </c>
      <c r="D28" s="87"/>
      <c r="E28" s="88">
        <f>SUM(E21:E27)</f>
        <v>317623</v>
      </c>
      <c r="F28" s="76">
        <f>(+C28/E28)-1</f>
        <v>-0.21008869005078346</v>
      </c>
    </row>
    <row r="29" spans="1:9" ht="9.75" customHeight="1">
      <c r="A29" s="66"/>
      <c r="B29" s="66"/>
      <c r="C29" s="89"/>
      <c r="D29" s="87"/>
      <c r="E29" s="90"/>
      <c r="F29" s="83"/>
    </row>
    <row r="30" spans="1:9" ht="15.75">
      <c r="A30" s="66"/>
      <c r="B30" s="79" t="s">
        <v>143</v>
      </c>
      <c r="C30" s="77">
        <f>740-371</f>
        <v>369</v>
      </c>
      <c r="D30" s="87"/>
      <c r="E30" s="78">
        <f>227-318</f>
        <v>-91</v>
      </c>
      <c r="F30" s="76">
        <f>-(C30-E30)/E30</f>
        <v>5.0549450549450547</v>
      </c>
    </row>
    <row r="31" spans="1:9" ht="9" customHeight="1">
      <c r="A31" s="66"/>
      <c r="B31" s="66"/>
      <c r="C31" s="89"/>
      <c r="D31" s="87"/>
      <c r="E31" s="90"/>
      <c r="F31" s="83"/>
    </row>
    <row r="32" spans="1:9" ht="15.75">
      <c r="A32" s="66"/>
      <c r="B32" s="66" t="s">
        <v>148</v>
      </c>
      <c r="C32" s="80">
        <f>C15-C28+C30</f>
        <v>23995</v>
      </c>
      <c r="D32" s="85"/>
      <c r="E32" s="82">
        <f>E15-E28+E30</f>
        <v>-4173</v>
      </c>
      <c r="F32" s="76">
        <f t="shared" ref="F32:F38" si="2">-(C32-E32)/E32</f>
        <v>6.7500599089384137</v>
      </c>
    </row>
    <row r="33" spans="1:6" ht="15.75">
      <c r="A33" s="66"/>
      <c r="B33" s="72" t="s">
        <v>149</v>
      </c>
      <c r="C33" s="91">
        <v>12287</v>
      </c>
      <c r="D33" s="87"/>
      <c r="E33" s="92">
        <v>-1530</v>
      </c>
      <c r="F33" s="76">
        <f t="shared" si="2"/>
        <v>9.0307189542483659</v>
      </c>
    </row>
    <row r="34" spans="1:6" ht="6" customHeight="1">
      <c r="A34" s="66"/>
      <c r="B34" s="66"/>
      <c r="C34" s="80"/>
      <c r="D34" s="74"/>
      <c r="E34" s="82"/>
      <c r="F34" s="76"/>
    </row>
    <row r="35" spans="1:6" ht="15.75">
      <c r="A35" s="66"/>
      <c r="B35" s="66" t="s">
        <v>135</v>
      </c>
      <c r="C35" s="89">
        <f>C32-C33</f>
        <v>11708</v>
      </c>
      <c r="D35" s="93"/>
      <c r="E35" s="90">
        <f>E32-E33</f>
        <v>-2643</v>
      </c>
      <c r="F35" s="76">
        <f t="shared" si="2"/>
        <v>5.4298146046159665</v>
      </c>
    </row>
    <row r="36" spans="1:6" ht="7.5" customHeight="1">
      <c r="A36" s="66"/>
      <c r="B36" s="66"/>
      <c r="C36" s="89"/>
      <c r="D36" s="93"/>
      <c r="E36" s="90"/>
      <c r="F36" s="76"/>
    </row>
    <row r="37" spans="1:6" ht="30.75" customHeight="1">
      <c r="A37" s="66"/>
      <c r="B37" s="236" t="s">
        <v>150</v>
      </c>
      <c r="C37" s="77">
        <v>230</v>
      </c>
      <c r="D37" s="74"/>
      <c r="E37" s="78">
        <v>630</v>
      </c>
      <c r="F37" s="76">
        <f t="shared" si="2"/>
        <v>0.63492063492063489</v>
      </c>
    </row>
    <row r="38" spans="1:6" ht="22.5" customHeight="1" thickBot="1">
      <c r="A38" s="66"/>
      <c r="B38" s="66" t="s">
        <v>136</v>
      </c>
      <c r="C38" s="94">
        <f>C35+C37</f>
        <v>11938</v>
      </c>
      <c r="D38" s="74"/>
      <c r="E38" s="95">
        <f>E35+E37</f>
        <v>-2013</v>
      </c>
      <c r="F38" s="76">
        <f t="shared" si="2"/>
        <v>6.9304520615996026</v>
      </c>
    </row>
    <row r="39" spans="1:6" ht="15" customHeight="1" thickTop="1">
      <c r="A39" s="66"/>
      <c r="B39" s="66"/>
      <c r="C39" s="96"/>
      <c r="D39" s="74"/>
      <c r="E39" s="97"/>
      <c r="F39" s="83"/>
    </row>
    <row r="40" spans="1:6" s="12" customFormat="1" ht="9" customHeight="1">
      <c r="A40" s="98"/>
      <c r="B40" s="98"/>
      <c r="C40" s="99"/>
      <c r="D40" s="99"/>
      <c r="E40" s="99"/>
      <c r="F40" s="100"/>
    </row>
    <row r="41" spans="1:6" ht="15.75">
      <c r="A41" s="66"/>
      <c r="B41" s="66" t="s">
        <v>133</v>
      </c>
      <c r="C41" s="101"/>
      <c r="D41" s="102"/>
      <c r="E41" s="103"/>
      <c r="F41" s="83"/>
    </row>
    <row r="42" spans="1:6" ht="16.5" thickBot="1">
      <c r="A42" s="66"/>
      <c r="B42" s="72" t="s">
        <v>90</v>
      </c>
      <c r="C42" s="104">
        <v>0.23</v>
      </c>
      <c r="D42" s="105"/>
      <c r="E42" s="106">
        <v>-0.03</v>
      </c>
      <c r="F42" s="76">
        <f t="shared" ref="F42:F43" si="3">-(C42-E42)/E42</f>
        <v>8.6666666666666679</v>
      </c>
    </row>
    <row r="43" spans="1:6" ht="17.25" thickTop="1" thickBot="1">
      <c r="A43" s="66"/>
      <c r="B43" s="72" t="s">
        <v>91</v>
      </c>
      <c r="C43" s="104">
        <v>0.21</v>
      </c>
      <c r="D43" s="105"/>
      <c r="E43" s="106">
        <v>-0.05</v>
      </c>
      <c r="F43" s="76">
        <f t="shared" si="3"/>
        <v>5.2</v>
      </c>
    </row>
    <row r="44" spans="1:6" ht="16.5" thickTop="1">
      <c r="A44" s="66"/>
      <c r="B44" s="98"/>
      <c r="C44" s="101"/>
      <c r="D44" s="108"/>
      <c r="E44" s="103"/>
      <c r="F44" s="109"/>
    </row>
    <row r="45" spans="1:6" ht="15.75">
      <c r="A45" s="66"/>
      <c r="B45" s="66" t="s">
        <v>134</v>
      </c>
      <c r="C45" s="101"/>
      <c r="D45" s="108"/>
      <c r="E45" s="103"/>
      <c r="F45" s="109"/>
    </row>
    <row r="46" spans="1:6" ht="16.5" thickBot="1">
      <c r="A46" s="66"/>
      <c r="B46" s="72" t="s">
        <v>90</v>
      </c>
      <c r="C46" s="104">
        <v>0.22</v>
      </c>
      <c r="D46" s="105"/>
      <c r="E46" s="106">
        <v>-0.03</v>
      </c>
      <c r="F46" s="76">
        <f t="shared" ref="F46:F47" si="4">-(C46-E46)/E46</f>
        <v>8.3333333333333339</v>
      </c>
    </row>
    <row r="47" spans="1:6" ht="17.25" thickTop="1" thickBot="1">
      <c r="A47" s="66"/>
      <c r="B47" s="72" t="s">
        <v>91</v>
      </c>
      <c r="C47" s="104">
        <v>0.2</v>
      </c>
      <c r="D47" s="105"/>
      <c r="E47" s="106">
        <v>-0.05</v>
      </c>
      <c r="F47" s="76">
        <f t="shared" si="4"/>
        <v>5</v>
      </c>
    </row>
    <row r="48" spans="1:6" ht="16.5" thickTop="1">
      <c r="A48" s="66"/>
      <c r="B48" s="98"/>
      <c r="C48" s="110"/>
      <c r="D48" s="111"/>
      <c r="E48" s="112"/>
      <c r="F48" s="113"/>
    </row>
    <row r="49" spans="1:8" ht="15.75">
      <c r="A49" s="66"/>
      <c r="B49" s="66" t="s">
        <v>92</v>
      </c>
      <c r="C49" s="114"/>
      <c r="D49" s="114"/>
      <c r="E49" s="115"/>
      <c r="F49" s="113"/>
    </row>
    <row r="50" spans="1:8" ht="16.5" thickBot="1">
      <c r="A50" s="66"/>
      <c r="B50" s="72" t="s">
        <v>90</v>
      </c>
      <c r="C50" s="104">
        <v>7.0000000000000007E-2</v>
      </c>
      <c r="D50" s="114"/>
      <c r="E50" s="106">
        <v>7.0000000000000007E-2</v>
      </c>
      <c r="F50" s="76" t="s">
        <v>108</v>
      </c>
    </row>
    <row r="51" spans="1:8" ht="17.25" thickTop="1" thickBot="1">
      <c r="A51" s="66"/>
      <c r="B51" s="72" t="s">
        <v>91</v>
      </c>
      <c r="C51" s="116">
        <v>0.05</v>
      </c>
      <c r="D51" s="117"/>
      <c r="E51" s="118">
        <v>0.05</v>
      </c>
      <c r="F51" s="76" t="s">
        <v>108</v>
      </c>
    </row>
    <row r="52" spans="1:8" ht="6" customHeight="1" thickTop="1">
      <c r="A52" s="66"/>
      <c r="B52" s="66"/>
      <c r="C52" s="114"/>
      <c r="D52" s="114"/>
      <c r="E52" s="115"/>
      <c r="F52" s="113"/>
    </row>
    <row r="53" spans="1:8" ht="15.75" hidden="1">
      <c r="A53" s="66"/>
      <c r="B53" s="66" t="s">
        <v>63</v>
      </c>
      <c r="C53" s="119"/>
      <c r="D53" s="119"/>
      <c r="E53" s="120"/>
      <c r="F53" s="121"/>
    </row>
    <row r="54" spans="1:8" ht="15.75" hidden="1">
      <c r="A54" s="66"/>
      <c r="B54" s="66" t="s">
        <v>46</v>
      </c>
      <c r="C54" s="122">
        <v>0</v>
      </c>
      <c r="D54" s="119"/>
      <c r="E54" s="123">
        <v>0</v>
      </c>
      <c r="F54" s="121"/>
    </row>
    <row r="55" spans="1:8" ht="15.75" hidden="1">
      <c r="A55" s="66"/>
      <c r="B55" s="66" t="s">
        <v>47</v>
      </c>
      <c r="C55" s="122">
        <v>0</v>
      </c>
      <c r="D55" s="119"/>
      <c r="E55" s="123">
        <v>0</v>
      </c>
      <c r="F55" s="121"/>
    </row>
    <row r="56" spans="1:8" s="12" customFormat="1" ht="9" customHeight="1">
      <c r="A56" s="98"/>
      <c r="B56" s="98"/>
      <c r="C56" s="99"/>
      <c r="D56" s="99"/>
      <c r="E56" s="99"/>
      <c r="F56" s="100"/>
      <c r="G56" s="5"/>
      <c r="H56" s="65"/>
    </row>
    <row r="57" spans="1:8" ht="18" hidden="1" customHeight="1">
      <c r="A57" s="66"/>
      <c r="B57" s="233" t="s">
        <v>55</v>
      </c>
      <c r="C57" s="124"/>
      <c r="D57" s="124"/>
      <c r="E57" s="124"/>
      <c r="F57" s="125"/>
      <c r="G57" s="3"/>
      <c r="H57" s="6"/>
    </row>
    <row r="58" spans="1:8" ht="9.9499999999999993" customHeight="1">
      <c r="A58" s="3"/>
      <c r="B58" s="3"/>
      <c r="C58" s="7"/>
      <c r="D58" s="7"/>
      <c r="E58" s="7"/>
      <c r="F58" s="8"/>
      <c r="G58" s="3"/>
      <c r="H58" s="6"/>
    </row>
    <row r="59" spans="1:8">
      <c r="B59" s="257" t="s">
        <v>55</v>
      </c>
      <c r="C59" s="10"/>
      <c r="D59" s="10"/>
      <c r="E59" s="10"/>
      <c r="F59" s="10"/>
    </row>
    <row r="60" spans="1:8">
      <c r="B60" s="9"/>
    </row>
    <row r="62" spans="1:8">
      <c r="B62" s="11"/>
    </row>
    <row r="63" spans="1:8">
      <c r="B63" s="9"/>
    </row>
    <row r="64" spans="1:8">
      <c r="A64" s="273"/>
      <c r="B64" s="273"/>
      <c r="C64" s="273"/>
      <c r="D64" s="273"/>
      <c r="E64" s="273"/>
      <c r="F64" s="273"/>
      <c r="G64" s="2"/>
    </row>
  </sheetData>
  <mergeCells count="5">
    <mergeCell ref="A64:F64"/>
    <mergeCell ref="A3:F3"/>
    <mergeCell ref="A4:F4"/>
    <mergeCell ref="A5:F5"/>
    <mergeCell ref="A6:F6"/>
  </mergeCells>
  <pageMargins left="0.71" right="0.5" top="0.75" bottom="0.55000000000000004" header="0.5" footer="0.4"/>
  <pageSetup scale="74" orientation="portrait" r:id="rId1"/>
  <headerFooter alignWithMargins="0">
    <oddFooter>&amp;CPage 12 of 17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showGridLines="0" showOutlineSymbols="0" zoomScale="90" zoomScaleNormal="90" workbookViewId="0"/>
  </sheetViews>
  <sheetFormatPr defaultColWidth="10.21875" defaultRowHeight="15"/>
  <cols>
    <col min="1" max="1" width="3.77734375" style="1" customWidth="1"/>
    <col min="2" max="2" width="58.5546875" style="1" customWidth="1"/>
    <col min="3" max="3" width="11.77734375" style="1" customWidth="1"/>
    <col min="4" max="4" width="2.77734375" style="1" customWidth="1"/>
    <col min="5" max="6" width="11.77734375" style="1" customWidth="1"/>
    <col min="7" max="7" width="3.77734375" style="1" customWidth="1"/>
    <col min="8" max="16384" width="10.21875" style="1"/>
  </cols>
  <sheetData>
    <row r="1" spans="1:7" ht="75" customHeight="1">
      <c r="B1" s="2"/>
    </row>
    <row r="2" spans="1:7">
      <c r="A2" s="3"/>
      <c r="B2" s="3"/>
      <c r="C2" s="3"/>
      <c r="D2" s="3"/>
      <c r="E2" s="3"/>
      <c r="F2" s="3"/>
    </row>
    <row r="3" spans="1:7" ht="15.75">
      <c r="A3" s="274" t="s">
        <v>0</v>
      </c>
      <c r="B3" s="274"/>
      <c r="C3" s="274"/>
      <c r="D3" s="274"/>
      <c r="E3" s="274"/>
      <c r="F3" s="274"/>
      <c r="G3" s="2"/>
    </row>
    <row r="4" spans="1:7" ht="15.75">
      <c r="A4" s="274" t="s">
        <v>109</v>
      </c>
      <c r="B4" s="274"/>
      <c r="C4" s="274"/>
      <c r="D4" s="274"/>
      <c r="E4" s="274"/>
      <c r="F4" s="274"/>
      <c r="G4" s="2"/>
    </row>
    <row r="5" spans="1:7" ht="15.75">
      <c r="A5" s="275" t="s">
        <v>45</v>
      </c>
      <c r="B5" s="275"/>
      <c r="C5" s="275"/>
      <c r="D5" s="275"/>
      <c r="E5" s="275"/>
      <c r="F5" s="275"/>
      <c r="G5" s="2"/>
    </row>
    <row r="6" spans="1:7" ht="15.75">
      <c r="A6" s="276" t="s">
        <v>93</v>
      </c>
      <c r="B6" s="276"/>
      <c r="C6" s="276"/>
      <c r="D6" s="276"/>
      <c r="E6" s="276"/>
      <c r="F6" s="276"/>
      <c r="G6" s="2"/>
    </row>
    <row r="7" spans="1:7">
      <c r="A7" s="63"/>
      <c r="B7" s="63"/>
      <c r="C7" s="63"/>
      <c r="D7" s="63"/>
      <c r="E7" s="63"/>
      <c r="F7" s="63"/>
      <c r="G7" s="2"/>
    </row>
    <row r="8" spans="1:7">
      <c r="A8" s="3"/>
      <c r="B8" s="3"/>
      <c r="C8" s="3"/>
      <c r="D8" s="3"/>
      <c r="E8" s="3"/>
      <c r="F8" s="3"/>
    </row>
    <row r="9" spans="1:7" ht="15.75">
      <c r="A9" s="66"/>
      <c r="B9" s="67" t="s">
        <v>132</v>
      </c>
      <c r="C9" s="68">
        <v>2018</v>
      </c>
      <c r="D9" s="69"/>
      <c r="E9" s="70">
        <v>2017</v>
      </c>
      <c r="F9" s="71" t="s">
        <v>1</v>
      </c>
    </row>
    <row r="10" spans="1:7" ht="15.75">
      <c r="A10" s="66"/>
      <c r="B10" s="67"/>
      <c r="C10" s="68"/>
      <c r="D10" s="69"/>
      <c r="E10" s="70"/>
      <c r="F10" s="71"/>
    </row>
    <row r="11" spans="1:7" ht="15.75">
      <c r="A11" s="66"/>
      <c r="B11" s="66" t="s">
        <v>18</v>
      </c>
      <c r="C11" s="68"/>
      <c r="D11" s="69"/>
      <c r="E11" s="70"/>
      <c r="F11" s="71"/>
    </row>
    <row r="12" spans="1:7" ht="2.25" customHeight="1">
      <c r="A12" s="66"/>
      <c r="B12" s="66"/>
      <c r="C12" s="68"/>
      <c r="D12" s="69"/>
      <c r="E12" s="70"/>
      <c r="F12" s="71"/>
    </row>
    <row r="13" spans="1:7" ht="15.75" customHeight="1">
      <c r="A13" s="66"/>
      <c r="B13" s="72" t="s">
        <v>22</v>
      </c>
      <c r="C13" s="73">
        <v>1070971</v>
      </c>
      <c r="D13" s="74"/>
      <c r="E13" s="75">
        <v>1105832</v>
      </c>
      <c r="F13" s="76">
        <f>(+C13/E13)-1</f>
        <v>-3.1524680059900612E-2</v>
      </c>
    </row>
    <row r="14" spans="1:7" ht="15.75" customHeight="1">
      <c r="A14" s="66"/>
      <c r="B14" s="72" t="s">
        <v>78</v>
      </c>
      <c r="C14" s="77">
        <v>52008</v>
      </c>
      <c r="D14" s="74"/>
      <c r="E14" s="78">
        <v>57877</v>
      </c>
      <c r="F14" s="76">
        <f>(+C14/E14)-1</f>
        <v>-0.1014047030772155</v>
      </c>
    </row>
    <row r="15" spans="1:7" ht="15.75">
      <c r="A15" s="66"/>
      <c r="B15" s="79" t="s">
        <v>17</v>
      </c>
      <c r="C15" s="80">
        <f>SUM(C13:C14)</f>
        <v>1122979</v>
      </c>
      <c r="D15" s="81"/>
      <c r="E15" s="82">
        <f>SUM(E13:E14)</f>
        <v>1163709</v>
      </c>
      <c r="F15" s="76">
        <f>(+C15/E15)-1</f>
        <v>-3.5000158974451523E-2</v>
      </c>
    </row>
    <row r="16" spans="1:7" ht="7.5" customHeight="1">
      <c r="A16" s="66"/>
      <c r="B16" s="66"/>
      <c r="C16" s="80"/>
      <c r="D16" s="74"/>
      <c r="E16" s="82"/>
      <c r="F16" s="83"/>
    </row>
    <row r="17" spans="1:9" ht="15.75">
      <c r="A17" s="66"/>
      <c r="B17" s="66" t="s">
        <v>2</v>
      </c>
      <c r="C17" s="80"/>
      <c r="D17" s="81"/>
      <c r="E17" s="82"/>
      <c r="F17" s="83"/>
    </row>
    <row r="18" spans="1:9" ht="4.5" customHeight="1">
      <c r="A18" s="66"/>
      <c r="B18" s="66"/>
      <c r="C18" s="80"/>
      <c r="D18" s="81"/>
      <c r="E18" s="82"/>
      <c r="F18" s="83"/>
    </row>
    <row r="19" spans="1:9" ht="15.75" customHeight="1">
      <c r="A19" s="66"/>
      <c r="B19" s="84" t="s">
        <v>98</v>
      </c>
      <c r="C19" s="80">
        <f>752984+3384-371</f>
        <v>755997</v>
      </c>
      <c r="D19" s="81"/>
      <c r="E19" s="82">
        <f>784111+179</f>
        <v>784290</v>
      </c>
      <c r="F19" s="76">
        <f t="shared" ref="F19:F21" si="0">(+C19/E19)-1</f>
        <v>-3.6074666258654298E-2</v>
      </c>
      <c r="I19" s="47"/>
    </row>
    <row r="20" spans="1:9" ht="15.75">
      <c r="A20" s="66"/>
      <c r="B20" s="84" t="s">
        <v>97</v>
      </c>
      <c r="C20" s="77">
        <f>C14</f>
        <v>52008</v>
      </c>
      <c r="D20" s="81"/>
      <c r="E20" s="78">
        <f>E14</f>
        <v>57877</v>
      </c>
      <c r="F20" s="76">
        <f t="shared" si="0"/>
        <v>-0.1014047030772155</v>
      </c>
    </row>
    <row r="21" spans="1:9" ht="15.75" customHeight="1">
      <c r="A21" s="66"/>
      <c r="B21" s="72" t="s">
        <v>77</v>
      </c>
      <c r="C21" s="80">
        <f>SUM(C19:C20)</f>
        <v>808005</v>
      </c>
      <c r="D21" s="85"/>
      <c r="E21" s="82">
        <f>SUM(E19:E20)</f>
        <v>842167</v>
      </c>
      <c r="F21" s="76">
        <f t="shared" si="0"/>
        <v>-4.0564401122342719E-2</v>
      </c>
    </row>
    <row r="22" spans="1:9" ht="15.75" customHeight="1">
      <c r="A22" s="66"/>
      <c r="B22" s="66"/>
      <c r="C22" s="80"/>
      <c r="D22" s="85"/>
      <c r="E22" s="82"/>
      <c r="F22" s="83"/>
    </row>
    <row r="23" spans="1:9" ht="15.75">
      <c r="A23" s="66"/>
      <c r="B23" s="72" t="s">
        <v>80</v>
      </c>
      <c r="C23" s="80">
        <f>242421</f>
        <v>242421</v>
      </c>
      <c r="D23" s="85"/>
      <c r="E23" s="82">
        <v>239840</v>
      </c>
      <c r="F23" s="76">
        <f t="shared" ref="F23:F25" si="1">(+C23/E23)-1</f>
        <v>1.0761340893929328E-2</v>
      </c>
    </row>
    <row r="24" spans="1:9" ht="15.75">
      <c r="A24" s="66"/>
      <c r="B24" s="72" t="s">
        <v>79</v>
      </c>
      <c r="C24" s="232">
        <v>10109</v>
      </c>
      <c r="D24" s="85"/>
      <c r="E24" s="241">
        <v>9062</v>
      </c>
      <c r="F24" s="76">
        <f t="shared" si="1"/>
        <v>0.11553740896049436</v>
      </c>
    </row>
    <row r="25" spans="1:9" ht="15.75">
      <c r="A25" s="66"/>
      <c r="B25" s="66" t="s">
        <v>151</v>
      </c>
      <c r="C25" s="232">
        <v>1056</v>
      </c>
      <c r="D25" s="85"/>
      <c r="E25" s="241">
        <v>19598</v>
      </c>
      <c r="F25" s="76">
        <f t="shared" si="1"/>
        <v>-0.94611695070925605</v>
      </c>
    </row>
    <row r="26" spans="1:9" ht="15.75">
      <c r="A26" s="66"/>
      <c r="B26" s="72" t="s">
        <v>107</v>
      </c>
      <c r="C26" s="232">
        <v>0</v>
      </c>
      <c r="D26" s="85"/>
      <c r="E26" s="241">
        <v>12084</v>
      </c>
      <c r="F26" s="239" t="s">
        <v>131</v>
      </c>
    </row>
    <row r="27" spans="1:9" ht="15.75">
      <c r="A27" s="66"/>
      <c r="B27" s="72" t="s">
        <v>142</v>
      </c>
      <c r="C27" s="80">
        <v>20270</v>
      </c>
      <c r="D27" s="85"/>
      <c r="E27" s="82">
        <v>0</v>
      </c>
      <c r="F27" s="239" t="s">
        <v>131</v>
      </c>
    </row>
    <row r="28" spans="1:9" ht="15.75">
      <c r="A28" s="66"/>
      <c r="B28" s="79" t="s">
        <v>3</v>
      </c>
      <c r="C28" s="86">
        <f>SUM(C21:C27)</f>
        <v>1081861</v>
      </c>
      <c r="D28" s="87"/>
      <c r="E28" s="88">
        <f>SUM(E21:E27)</f>
        <v>1122751</v>
      </c>
      <c r="F28" s="76">
        <f>(+C28/E28)-1</f>
        <v>-3.6419473240282163E-2</v>
      </c>
    </row>
    <row r="29" spans="1:9" ht="9.75" customHeight="1">
      <c r="A29" s="66"/>
      <c r="B29" s="66"/>
      <c r="C29" s="89"/>
      <c r="D29" s="87"/>
      <c r="E29" s="90"/>
      <c r="F29" s="83"/>
    </row>
    <row r="30" spans="1:9" ht="15.75">
      <c r="A30" s="66"/>
      <c r="B30" s="79" t="s">
        <v>95</v>
      </c>
      <c r="C30" s="77">
        <f>3384-371</f>
        <v>3013</v>
      </c>
      <c r="D30" s="87"/>
      <c r="E30" s="78">
        <f>1125+179</f>
        <v>1304</v>
      </c>
      <c r="F30" s="76">
        <f>(+C30/E30)-1</f>
        <v>1.3105828220858897</v>
      </c>
    </row>
    <row r="31" spans="1:9" ht="9" customHeight="1">
      <c r="A31" s="66"/>
      <c r="B31" s="66"/>
      <c r="C31" s="89"/>
      <c r="D31" s="87"/>
      <c r="E31" s="90"/>
      <c r="F31" s="83"/>
    </row>
    <row r="32" spans="1:9" ht="15.75">
      <c r="A32" s="66"/>
      <c r="B32" s="66" t="s">
        <v>114</v>
      </c>
      <c r="C32" s="80">
        <f>C15-C28+C30</f>
        <v>44131</v>
      </c>
      <c r="D32" s="85"/>
      <c r="E32" s="82">
        <f>E15-E28+E30</f>
        <v>42262</v>
      </c>
      <c r="F32" s="76">
        <f>((+C32/E32)-1)</f>
        <v>4.4224125692111205E-2</v>
      </c>
    </row>
    <row r="33" spans="1:6" ht="15.75">
      <c r="A33" s="66"/>
      <c r="B33" s="72" t="s">
        <v>96</v>
      </c>
      <c r="C33" s="91">
        <v>18542</v>
      </c>
      <c r="D33" s="80"/>
      <c r="E33" s="92">
        <v>15039</v>
      </c>
      <c r="F33" s="76">
        <f>((+C33/E33)-1)</f>
        <v>0.23292772125806227</v>
      </c>
    </row>
    <row r="34" spans="1:6" ht="6" customHeight="1">
      <c r="A34" s="66"/>
      <c r="B34" s="66"/>
      <c r="C34" s="80"/>
      <c r="D34" s="74"/>
      <c r="E34" s="82"/>
      <c r="F34" s="83"/>
    </row>
    <row r="35" spans="1:6" ht="15.75">
      <c r="A35" s="66"/>
      <c r="B35" s="66" t="s">
        <v>115</v>
      </c>
      <c r="C35" s="89">
        <f>C32-C33</f>
        <v>25589</v>
      </c>
      <c r="D35" s="93"/>
      <c r="E35" s="90">
        <f>E32-E33</f>
        <v>27223</v>
      </c>
      <c r="F35" s="76">
        <f>((+C35/E35)-1)</f>
        <v>-6.002277485949381E-2</v>
      </c>
    </row>
    <row r="36" spans="1:6" ht="7.5" customHeight="1">
      <c r="A36" s="66"/>
      <c r="B36" s="66"/>
      <c r="C36" s="89"/>
      <c r="D36" s="93"/>
      <c r="E36" s="90"/>
      <c r="F36" s="76"/>
    </row>
    <row r="37" spans="1:6" ht="30.75" customHeight="1">
      <c r="A37" s="66"/>
      <c r="B37" s="236" t="s">
        <v>150</v>
      </c>
      <c r="C37" s="77">
        <v>389</v>
      </c>
      <c r="D37" s="74"/>
      <c r="E37" s="78">
        <v>442</v>
      </c>
      <c r="F37" s="76">
        <f t="shared" ref="F37" si="2">((+C37/E37)-1)</f>
        <v>-0.11990950226244346</v>
      </c>
    </row>
    <row r="38" spans="1:6" ht="22.5" customHeight="1" thickBot="1">
      <c r="A38" s="66"/>
      <c r="B38" s="66" t="s">
        <v>116</v>
      </c>
      <c r="C38" s="94">
        <f>C35+C37</f>
        <v>25978</v>
      </c>
      <c r="D38" s="74"/>
      <c r="E38" s="95">
        <f>E35+E37</f>
        <v>27665</v>
      </c>
      <c r="F38" s="76">
        <f>((+C38/E38)-1)</f>
        <v>-6.097957708295676E-2</v>
      </c>
    </row>
    <row r="39" spans="1:6" ht="15" customHeight="1" thickTop="1">
      <c r="A39" s="66"/>
      <c r="B39" s="66"/>
      <c r="C39" s="96"/>
      <c r="D39" s="74"/>
      <c r="E39" s="97"/>
      <c r="F39" s="83"/>
    </row>
    <row r="40" spans="1:6" s="12" customFormat="1" ht="9" customHeight="1">
      <c r="A40" s="98"/>
      <c r="B40" s="98"/>
      <c r="C40" s="99"/>
      <c r="D40" s="99"/>
      <c r="E40" s="99"/>
      <c r="F40" s="100"/>
    </row>
    <row r="41" spans="1:6" ht="15.75">
      <c r="A41" s="66"/>
      <c r="B41" s="66" t="s">
        <v>117</v>
      </c>
      <c r="C41" s="101"/>
      <c r="D41" s="102"/>
      <c r="E41" s="103"/>
      <c r="F41" s="83"/>
    </row>
    <row r="42" spans="1:6" ht="16.5" thickBot="1">
      <c r="A42" s="66"/>
      <c r="B42" s="72" t="s">
        <v>90</v>
      </c>
      <c r="C42" s="104">
        <v>0.51</v>
      </c>
      <c r="D42" s="105"/>
      <c r="E42" s="106">
        <v>0.53</v>
      </c>
      <c r="F42" s="107">
        <f>((+C42/E42)-1)</f>
        <v>-3.7735849056603765E-2</v>
      </c>
    </row>
    <row r="43" spans="1:6" ht="17.25" thickTop="1" thickBot="1">
      <c r="A43" s="66"/>
      <c r="B43" s="72" t="s">
        <v>91</v>
      </c>
      <c r="C43" s="104">
        <v>0.43</v>
      </c>
      <c r="D43" s="105"/>
      <c r="E43" s="106">
        <v>0.45</v>
      </c>
      <c r="F43" s="107">
        <f>((+C43/E43)-1)</f>
        <v>-4.4444444444444509E-2</v>
      </c>
    </row>
    <row r="44" spans="1:6" ht="16.5" thickTop="1">
      <c r="A44" s="66"/>
      <c r="B44" s="98"/>
      <c r="C44" s="101"/>
      <c r="D44" s="108"/>
      <c r="E44" s="103"/>
      <c r="F44" s="109"/>
    </row>
    <row r="45" spans="1:6" ht="15.75">
      <c r="A45" s="66"/>
      <c r="B45" s="66" t="s">
        <v>118</v>
      </c>
      <c r="C45" s="101"/>
      <c r="D45" s="108"/>
      <c r="E45" s="103"/>
      <c r="F45" s="109"/>
    </row>
    <row r="46" spans="1:6" ht="16.5" thickBot="1">
      <c r="A46" s="66"/>
      <c r="B46" s="72" t="s">
        <v>90</v>
      </c>
      <c r="C46" s="104">
        <v>0.5</v>
      </c>
      <c r="D46" s="105"/>
      <c r="E46" s="106">
        <v>0.52</v>
      </c>
      <c r="F46" s="107">
        <f>((+C46/E46)-1)</f>
        <v>-3.8461538461538547E-2</v>
      </c>
    </row>
    <row r="47" spans="1:6" ht="17.25" thickTop="1" thickBot="1">
      <c r="A47" s="66"/>
      <c r="B47" s="72" t="s">
        <v>91</v>
      </c>
      <c r="C47" s="104">
        <v>0.42</v>
      </c>
      <c r="D47" s="105"/>
      <c r="E47" s="106">
        <v>0.45</v>
      </c>
      <c r="F47" s="107">
        <f>((+C47/E47)-1)</f>
        <v>-6.6666666666666763E-2</v>
      </c>
    </row>
    <row r="48" spans="1:6" ht="16.5" thickTop="1">
      <c r="A48" s="66"/>
      <c r="B48" s="98"/>
      <c r="C48" s="110"/>
      <c r="D48" s="111"/>
      <c r="E48" s="112"/>
      <c r="F48" s="113"/>
    </row>
    <row r="49" spans="1:8" ht="15.75">
      <c r="A49" s="66"/>
      <c r="B49" s="66" t="s">
        <v>92</v>
      </c>
      <c r="C49" s="114"/>
      <c r="D49" s="114"/>
      <c r="E49" s="115"/>
      <c r="F49" s="113"/>
    </row>
    <row r="50" spans="1:8" ht="16.5" thickBot="1">
      <c r="A50" s="66"/>
      <c r="B50" s="72" t="s">
        <v>90</v>
      </c>
      <c r="C50" s="104">
        <v>0.28000000000000003</v>
      </c>
      <c r="D50" s="114"/>
      <c r="E50" s="106">
        <v>0.28000000000000003</v>
      </c>
      <c r="F50" s="76" t="s">
        <v>108</v>
      </c>
    </row>
    <row r="51" spans="1:8" ht="17.25" thickTop="1" thickBot="1">
      <c r="A51" s="66"/>
      <c r="B51" s="72" t="s">
        <v>91</v>
      </c>
      <c r="C51" s="116">
        <v>0.2</v>
      </c>
      <c r="D51" s="117"/>
      <c r="E51" s="118">
        <v>0.2</v>
      </c>
      <c r="F51" s="76" t="s">
        <v>108</v>
      </c>
    </row>
    <row r="52" spans="1:8" ht="6" customHeight="1" thickTop="1">
      <c r="A52" s="66"/>
      <c r="B52" s="66"/>
      <c r="C52" s="114"/>
      <c r="D52" s="114"/>
      <c r="E52" s="115"/>
      <c r="F52" s="113"/>
    </row>
    <row r="53" spans="1:8" ht="15.75" hidden="1">
      <c r="A53" s="66"/>
      <c r="B53" s="66" t="s">
        <v>63</v>
      </c>
      <c r="C53" s="119"/>
      <c r="D53" s="119"/>
      <c r="E53" s="120"/>
      <c r="F53" s="121"/>
    </row>
    <row r="54" spans="1:8" ht="15.75" hidden="1">
      <c r="A54" s="66"/>
      <c r="B54" s="66" t="s">
        <v>46</v>
      </c>
      <c r="C54" s="122">
        <v>0</v>
      </c>
      <c r="D54" s="119"/>
      <c r="E54" s="123">
        <v>0</v>
      </c>
      <c r="F54" s="121"/>
    </row>
    <row r="55" spans="1:8" ht="15.75" hidden="1">
      <c r="A55" s="66"/>
      <c r="B55" s="66" t="s">
        <v>47</v>
      </c>
      <c r="C55" s="122">
        <v>0</v>
      </c>
      <c r="D55" s="119"/>
      <c r="E55" s="123">
        <v>0</v>
      </c>
      <c r="F55" s="121"/>
    </row>
    <row r="56" spans="1:8" s="12" customFormat="1" ht="9" customHeight="1">
      <c r="A56" s="98"/>
      <c r="B56" s="98"/>
      <c r="C56" s="99"/>
      <c r="D56" s="99"/>
      <c r="E56" s="99"/>
      <c r="F56" s="100"/>
      <c r="G56" s="5"/>
      <c r="H56" s="65"/>
    </row>
    <row r="57" spans="1:8" ht="18" hidden="1" customHeight="1">
      <c r="A57" s="66"/>
      <c r="B57" s="233" t="s">
        <v>55</v>
      </c>
      <c r="C57" s="124"/>
      <c r="D57" s="124"/>
      <c r="E57" s="124"/>
      <c r="F57" s="125"/>
      <c r="G57" s="3"/>
      <c r="H57" s="6"/>
    </row>
    <row r="58" spans="1:8" ht="9.9499999999999993" customHeight="1">
      <c r="A58" s="3"/>
      <c r="B58" s="3"/>
      <c r="C58" s="7"/>
      <c r="D58" s="7"/>
      <c r="E58" s="7"/>
      <c r="F58" s="8"/>
      <c r="G58" s="3"/>
      <c r="H58" s="6"/>
    </row>
    <row r="59" spans="1:8">
      <c r="B59" s="257" t="s">
        <v>55</v>
      </c>
      <c r="C59" s="10"/>
      <c r="D59" s="10"/>
      <c r="E59" s="10"/>
      <c r="F59" s="10"/>
    </row>
    <row r="60" spans="1:8">
      <c r="B60" s="9"/>
    </row>
    <row r="62" spans="1:8">
      <c r="B62" s="11"/>
    </row>
    <row r="63" spans="1:8">
      <c r="B63" s="9"/>
    </row>
    <row r="64" spans="1:8">
      <c r="A64" s="273"/>
      <c r="B64" s="273"/>
      <c r="C64" s="273"/>
      <c r="D64" s="273"/>
      <c r="E64" s="273"/>
      <c r="F64" s="273"/>
      <c r="G64" s="2"/>
    </row>
  </sheetData>
  <mergeCells count="5">
    <mergeCell ref="A3:F3"/>
    <mergeCell ref="A4:F4"/>
    <mergeCell ref="A5:F5"/>
    <mergeCell ref="A6:F6"/>
    <mergeCell ref="A64:F64"/>
  </mergeCells>
  <pageMargins left="0.71" right="0.5" top="0.75" bottom="0.55000000000000004" header="0.5" footer="0.4"/>
  <pageSetup scale="74" orientation="portrait" r:id="rId1"/>
  <headerFooter alignWithMargins="0">
    <oddFooter>&amp;CPage 13 of 17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0"/>
  <sheetViews>
    <sheetView showOutlineSymbols="0" topLeftCell="A41" zoomScaleNormal="100" workbookViewId="0"/>
  </sheetViews>
  <sheetFormatPr defaultColWidth="10.21875" defaultRowHeight="15"/>
  <cols>
    <col min="1" max="1" width="4.44140625" style="1" customWidth="1"/>
    <col min="2" max="2" width="61.5546875" style="1" customWidth="1"/>
    <col min="3" max="3" width="15.5546875" style="1" customWidth="1"/>
    <col min="4" max="4" width="2.77734375" style="1" customWidth="1"/>
    <col min="5" max="5" width="15.5546875" style="1" customWidth="1"/>
    <col min="6" max="6" width="1.77734375" style="1" customWidth="1"/>
    <col min="7" max="16384" width="10.21875" style="1"/>
  </cols>
  <sheetData>
    <row r="1" spans="1:7" ht="62.25" customHeight="1"/>
    <row r="2" spans="1:7">
      <c r="A2" s="2"/>
      <c r="B2" s="2"/>
      <c r="C2" s="2"/>
      <c r="D2" s="2"/>
      <c r="E2" s="2"/>
      <c r="F2" s="2"/>
    </row>
    <row r="3" spans="1:7">
      <c r="A3" s="278"/>
      <c r="B3" s="278"/>
      <c r="C3" s="278"/>
      <c r="D3" s="278"/>
      <c r="E3" s="278"/>
      <c r="F3" s="2"/>
    </row>
    <row r="4" spans="1:7">
      <c r="A4" s="31"/>
      <c r="B4" s="2"/>
      <c r="C4" s="2"/>
      <c r="D4" s="2"/>
      <c r="E4" s="2"/>
      <c r="F4" s="2"/>
    </row>
    <row r="5" spans="1:7" ht="15.75">
      <c r="A5" s="129" t="s">
        <v>4</v>
      </c>
      <c r="B5" s="130"/>
      <c r="C5" s="130"/>
      <c r="D5" s="130"/>
      <c r="E5" s="130"/>
      <c r="F5" s="32"/>
    </row>
    <row r="6" spans="1:7" ht="15.75">
      <c r="A6" s="129" t="s">
        <v>88</v>
      </c>
      <c r="B6" s="130"/>
      <c r="C6" s="130"/>
      <c r="D6" s="130"/>
      <c r="E6" s="130"/>
      <c r="F6" s="32"/>
    </row>
    <row r="7" spans="1:7" ht="15.75">
      <c r="A7" s="129" t="s">
        <v>137</v>
      </c>
      <c r="B7" s="130"/>
      <c r="C7" s="130"/>
      <c r="D7" s="130"/>
      <c r="E7" s="130"/>
      <c r="F7" s="32"/>
    </row>
    <row r="8" spans="1:7" ht="15.75">
      <c r="A8" s="275" t="s">
        <v>45</v>
      </c>
      <c r="B8" s="275"/>
      <c r="C8" s="275"/>
      <c r="D8" s="275"/>
      <c r="E8" s="275"/>
      <c r="F8" s="64"/>
      <c r="G8" s="64"/>
    </row>
    <row r="9" spans="1:7" ht="15.75">
      <c r="A9" s="131" t="s">
        <v>89</v>
      </c>
      <c r="B9" s="130"/>
      <c r="C9" s="132"/>
      <c r="D9" s="130"/>
      <c r="E9" s="130"/>
      <c r="F9" s="32"/>
    </row>
    <row r="10" spans="1:7" ht="15.75">
      <c r="A10" s="274"/>
      <c r="B10" s="274"/>
      <c r="C10" s="274"/>
      <c r="D10" s="274"/>
      <c r="E10" s="274"/>
    </row>
    <row r="11" spans="1:7" ht="15.75" customHeight="1">
      <c r="A11" s="277"/>
      <c r="B11" s="277"/>
      <c r="C11" s="277"/>
      <c r="D11" s="277"/>
      <c r="E11" s="277"/>
    </row>
    <row r="12" spans="1:7" ht="15.75" customHeight="1">
      <c r="A12" s="126"/>
      <c r="B12" s="126"/>
      <c r="C12" s="133" t="s">
        <v>102</v>
      </c>
      <c r="D12" s="126"/>
      <c r="E12" s="134"/>
    </row>
    <row r="13" spans="1:7" ht="15.75">
      <c r="A13" s="66"/>
      <c r="B13" s="66"/>
      <c r="C13" s="135" t="s">
        <v>85</v>
      </c>
      <c r="D13" s="66"/>
      <c r="E13" s="136" t="s">
        <v>85</v>
      </c>
    </row>
    <row r="14" spans="1:7" ht="15.75">
      <c r="A14" s="137" t="s">
        <v>86</v>
      </c>
      <c r="B14" s="138"/>
      <c r="C14" s="68">
        <v>2018</v>
      </c>
      <c r="D14" s="139"/>
      <c r="E14" s="70">
        <v>2017</v>
      </c>
    </row>
    <row r="15" spans="1:7" ht="9.9499999999999993" customHeight="1">
      <c r="A15" s="66"/>
      <c r="B15" s="66"/>
      <c r="C15" s="124"/>
      <c r="D15" s="66"/>
      <c r="E15" s="66"/>
    </row>
    <row r="16" spans="1:7" ht="15.75">
      <c r="A16" s="66" t="s">
        <v>6</v>
      </c>
      <c r="B16" s="66"/>
      <c r="C16" s="124"/>
      <c r="D16" s="66"/>
      <c r="E16" s="66"/>
    </row>
    <row r="17" spans="1:5" ht="15.75">
      <c r="A17" s="66"/>
      <c r="B17" s="66" t="s">
        <v>29</v>
      </c>
      <c r="C17" s="140">
        <v>53119</v>
      </c>
      <c r="D17" s="141"/>
      <c r="E17" s="142">
        <v>54011</v>
      </c>
    </row>
    <row r="18" spans="1:5" ht="15.75">
      <c r="A18" s="66"/>
      <c r="B18" s="66" t="s">
        <v>30</v>
      </c>
      <c r="C18" s="143">
        <v>131117</v>
      </c>
      <c r="D18" s="141"/>
      <c r="E18" s="144">
        <v>174172</v>
      </c>
    </row>
    <row r="19" spans="1:5" ht="15.75">
      <c r="A19" s="66"/>
      <c r="B19" s="66" t="s">
        <v>74</v>
      </c>
      <c r="C19" s="143">
        <v>108291</v>
      </c>
      <c r="D19" s="141"/>
      <c r="E19" s="144">
        <v>108745</v>
      </c>
    </row>
    <row r="20" spans="1:5" ht="15.75">
      <c r="A20" s="66"/>
      <c r="B20" s="66" t="s">
        <v>103</v>
      </c>
      <c r="C20" s="143">
        <v>4084</v>
      </c>
      <c r="D20" s="141"/>
      <c r="E20" s="144">
        <v>7987</v>
      </c>
    </row>
    <row r="21" spans="1:5" ht="15.75">
      <c r="A21" s="66"/>
      <c r="B21" s="66" t="s">
        <v>31</v>
      </c>
      <c r="C21" s="145">
        <v>24237</v>
      </c>
      <c r="D21" s="141"/>
      <c r="E21" s="146">
        <v>25452</v>
      </c>
    </row>
    <row r="22" spans="1:5" ht="15.75">
      <c r="A22" s="66" t="s">
        <v>7</v>
      </c>
      <c r="B22" s="66"/>
      <c r="C22" s="145">
        <f>SUM(C17:C21)</f>
        <v>320848</v>
      </c>
      <c r="D22" s="141"/>
      <c r="E22" s="146">
        <f>SUM(E17:E21)</f>
        <v>370367</v>
      </c>
    </row>
    <row r="23" spans="1:5" ht="9.9499999999999993" customHeight="1">
      <c r="A23" s="66"/>
      <c r="B23" s="66"/>
      <c r="C23" s="143"/>
      <c r="D23" s="66"/>
      <c r="E23" s="144"/>
    </row>
    <row r="24" spans="1:5" ht="15.75" hidden="1">
      <c r="A24" s="66"/>
      <c r="B24" s="66" t="s">
        <v>58</v>
      </c>
      <c r="C24" s="143">
        <v>125431</v>
      </c>
      <c r="D24" s="141"/>
      <c r="E24" s="144">
        <v>125431</v>
      </c>
    </row>
    <row r="25" spans="1:5" ht="15.75" hidden="1">
      <c r="A25" s="66"/>
      <c r="B25" s="66" t="s">
        <v>32</v>
      </c>
      <c r="C25" s="145">
        <v>-98195</v>
      </c>
      <c r="D25" s="141"/>
      <c r="E25" s="146">
        <v>-98195</v>
      </c>
    </row>
    <row r="26" spans="1:5" ht="15.75">
      <c r="A26" s="66" t="s">
        <v>8</v>
      </c>
      <c r="B26" s="66"/>
      <c r="C26" s="145">
        <v>34303</v>
      </c>
      <c r="D26" s="141"/>
      <c r="E26" s="146">
        <v>41664</v>
      </c>
    </row>
    <row r="27" spans="1:5" ht="9.9499999999999993" customHeight="1">
      <c r="A27" s="66"/>
      <c r="B27" s="66"/>
      <c r="C27" s="143"/>
      <c r="D27" s="66"/>
      <c r="E27" s="144"/>
    </row>
    <row r="28" spans="1:5" ht="15.75" customHeight="1">
      <c r="A28" s="147" t="s">
        <v>25</v>
      </c>
      <c r="B28" s="147"/>
      <c r="C28" s="143"/>
      <c r="D28" s="66"/>
      <c r="E28" s="144"/>
    </row>
    <row r="29" spans="1:5" ht="15.75" customHeight="1">
      <c r="A29" s="147"/>
      <c r="B29" s="147" t="s">
        <v>56</v>
      </c>
      <c r="C29" s="143">
        <v>96890</v>
      </c>
      <c r="D29" s="66"/>
      <c r="E29" s="144">
        <v>96916</v>
      </c>
    </row>
    <row r="30" spans="1:5" ht="15.75" customHeight="1">
      <c r="A30" s="147"/>
      <c r="B30" s="147" t="s">
        <v>59</v>
      </c>
      <c r="C30" s="143">
        <v>85023</v>
      </c>
      <c r="D30" s="66"/>
      <c r="E30" s="144">
        <v>97147</v>
      </c>
    </row>
    <row r="31" spans="1:5" ht="15.75" customHeight="1">
      <c r="A31" s="147"/>
      <c r="B31" s="147" t="s">
        <v>33</v>
      </c>
      <c r="C31" s="143">
        <v>72210</v>
      </c>
      <c r="D31" s="66"/>
      <c r="E31" s="144">
        <v>89824</v>
      </c>
    </row>
    <row r="32" spans="1:5" ht="15.75" customHeight="1">
      <c r="A32" s="147"/>
      <c r="B32" s="147" t="s">
        <v>70</v>
      </c>
      <c r="C32" s="143">
        <v>22146</v>
      </c>
      <c r="D32" s="66"/>
      <c r="E32" s="144">
        <v>24359</v>
      </c>
    </row>
    <row r="33" spans="1:5" ht="15.75" customHeight="1">
      <c r="A33" s="147"/>
      <c r="B33" s="147" t="s">
        <v>57</v>
      </c>
      <c r="C33" s="143">
        <v>70022</v>
      </c>
      <c r="D33" s="66"/>
      <c r="E33" s="144">
        <v>67659</v>
      </c>
    </row>
    <row r="34" spans="1:5" ht="15.75" customHeight="1">
      <c r="A34" s="148" t="s">
        <v>26</v>
      </c>
      <c r="B34" s="148"/>
      <c r="C34" s="149">
        <f>SUM(C29:C33)</f>
        <v>346291</v>
      </c>
      <c r="D34" s="141"/>
      <c r="E34" s="150">
        <f>SUM(E29:E33)</f>
        <v>375905</v>
      </c>
    </row>
    <row r="35" spans="1:5" ht="9.9499999999999993" customHeight="1">
      <c r="A35" s="66"/>
      <c r="B35" s="66"/>
      <c r="C35" s="124"/>
      <c r="D35" s="66"/>
      <c r="E35" s="66"/>
    </row>
    <row r="36" spans="1:5" ht="16.5" thickBot="1">
      <c r="A36" s="66" t="s">
        <v>9</v>
      </c>
      <c r="B36" s="66"/>
      <c r="C36" s="151">
        <f>C22+C26+C34</f>
        <v>701442</v>
      </c>
      <c r="D36" s="141"/>
      <c r="E36" s="152">
        <f>E22+E26+E34</f>
        <v>787936</v>
      </c>
    </row>
    <row r="37" spans="1:5" ht="9.9499999999999993" customHeight="1" thickTop="1">
      <c r="A37" s="66"/>
      <c r="B37" s="66"/>
      <c r="C37" s="124"/>
      <c r="D37" s="66"/>
      <c r="E37" s="66"/>
    </row>
    <row r="38" spans="1:5" ht="9.9499999999999993" customHeight="1">
      <c r="A38" s="66"/>
      <c r="B38" s="66"/>
      <c r="C38" s="124"/>
      <c r="D38" s="66"/>
      <c r="E38" s="66"/>
    </row>
    <row r="39" spans="1:5" ht="15.75">
      <c r="A39" s="137" t="s">
        <v>87</v>
      </c>
      <c r="B39" s="138"/>
      <c r="C39" s="124"/>
      <c r="D39" s="66"/>
      <c r="E39" s="66"/>
    </row>
    <row r="40" spans="1:5" ht="9.9499999999999993" customHeight="1">
      <c r="A40" s="66"/>
      <c r="B40" s="66"/>
      <c r="C40" s="124"/>
      <c r="D40" s="66"/>
      <c r="E40" s="66"/>
    </row>
    <row r="41" spans="1:5" ht="15.75">
      <c r="A41" s="66" t="s">
        <v>10</v>
      </c>
      <c r="B41" s="66"/>
      <c r="C41" s="124"/>
      <c r="D41" s="66"/>
      <c r="E41" s="66"/>
    </row>
    <row r="42" spans="1:5" ht="15.75">
      <c r="A42" s="66"/>
      <c r="B42" s="66" t="s">
        <v>34</v>
      </c>
      <c r="C42" s="153">
        <v>23195</v>
      </c>
      <c r="D42" s="154"/>
      <c r="E42" s="155">
        <v>24641</v>
      </c>
    </row>
    <row r="43" spans="1:5" ht="15.75">
      <c r="A43" s="66"/>
      <c r="B43" s="66" t="s">
        <v>35</v>
      </c>
      <c r="C43" s="156">
        <v>37834</v>
      </c>
      <c r="D43" s="157"/>
      <c r="E43" s="157">
        <v>49303</v>
      </c>
    </row>
    <row r="44" spans="1:5" ht="15.75">
      <c r="A44" s="66"/>
      <c r="B44" s="66" t="s">
        <v>60</v>
      </c>
      <c r="C44" s="156">
        <v>66530</v>
      </c>
      <c r="D44" s="157"/>
      <c r="E44" s="157">
        <v>75892</v>
      </c>
    </row>
    <row r="45" spans="1:5" ht="15.75">
      <c r="A45" s="66"/>
      <c r="B45" s="147" t="s">
        <v>38</v>
      </c>
      <c r="C45" s="156">
        <v>15246</v>
      </c>
      <c r="D45" s="157"/>
      <c r="E45" s="157">
        <v>13407</v>
      </c>
    </row>
    <row r="46" spans="1:5" ht="15.75">
      <c r="A46" s="66"/>
      <c r="B46" s="66" t="s">
        <v>81</v>
      </c>
      <c r="C46" s="158">
        <v>3145</v>
      </c>
      <c r="D46" s="157"/>
      <c r="E46" s="159">
        <v>2703</v>
      </c>
    </row>
    <row r="47" spans="1:5" ht="15.75">
      <c r="A47" s="66"/>
      <c r="B47" s="66" t="s">
        <v>76</v>
      </c>
      <c r="C47" s="156">
        <v>15919</v>
      </c>
      <c r="D47" s="157"/>
      <c r="E47" s="157">
        <v>15717</v>
      </c>
    </row>
    <row r="48" spans="1:5" ht="15.75">
      <c r="A48" s="66"/>
      <c r="B48" s="66" t="s">
        <v>72</v>
      </c>
      <c r="C48" s="156">
        <v>32391</v>
      </c>
      <c r="D48" s="157"/>
      <c r="E48" s="157">
        <v>36563</v>
      </c>
    </row>
    <row r="49" spans="1:5" ht="15.75">
      <c r="A49" s="66"/>
      <c r="B49" s="66" t="s">
        <v>36</v>
      </c>
      <c r="C49" s="156">
        <v>30961</v>
      </c>
      <c r="D49" s="157"/>
      <c r="E49" s="157">
        <v>37794</v>
      </c>
    </row>
    <row r="50" spans="1:5" ht="15.75">
      <c r="A50" s="66"/>
      <c r="B50" s="66" t="s">
        <v>110</v>
      </c>
      <c r="C50" s="160">
        <v>89</v>
      </c>
      <c r="D50" s="157"/>
      <c r="E50" s="161">
        <v>571</v>
      </c>
    </row>
    <row r="51" spans="1:5" ht="15.75">
      <c r="A51" s="66" t="s">
        <v>11</v>
      </c>
      <c r="B51" s="66"/>
      <c r="C51" s="160">
        <f>SUM(C42:C50)</f>
        <v>225310</v>
      </c>
      <c r="D51" s="157"/>
      <c r="E51" s="161">
        <f>SUM(E42:E50)</f>
        <v>256591</v>
      </c>
    </row>
    <row r="52" spans="1:5" ht="9.9499999999999993" customHeight="1">
      <c r="A52" s="66"/>
      <c r="B52" s="66"/>
      <c r="C52" s="156"/>
      <c r="D52" s="157"/>
      <c r="E52" s="157"/>
    </row>
    <row r="53" spans="1:5" ht="15.75" customHeight="1">
      <c r="A53" s="147" t="s">
        <v>27</v>
      </c>
      <c r="B53" s="147"/>
      <c r="C53" s="156"/>
      <c r="D53" s="157"/>
      <c r="E53" s="157"/>
    </row>
    <row r="54" spans="1:5" ht="15.75" customHeight="1">
      <c r="A54" s="147"/>
      <c r="B54" s="147" t="s">
        <v>53</v>
      </c>
      <c r="C54" s="156">
        <v>167126</v>
      </c>
      <c r="D54" s="157"/>
      <c r="E54" s="157">
        <v>200460</v>
      </c>
    </row>
    <row r="55" spans="1:5" ht="15.75" customHeight="1">
      <c r="A55" s="147"/>
      <c r="B55" s="147" t="s">
        <v>37</v>
      </c>
      <c r="C55" s="156">
        <v>21713</v>
      </c>
      <c r="D55" s="157"/>
      <c r="E55" s="157">
        <v>22515</v>
      </c>
    </row>
    <row r="56" spans="1:5" ht="15.75" customHeight="1">
      <c r="A56" s="147"/>
      <c r="B56" s="147" t="s">
        <v>99</v>
      </c>
      <c r="C56" s="156">
        <v>74323</v>
      </c>
      <c r="D56" s="157"/>
      <c r="E56" s="157">
        <v>87035</v>
      </c>
    </row>
    <row r="57" spans="1:5" ht="15.75" customHeight="1">
      <c r="A57" s="147"/>
      <c r="B57" s="147" t="s">
        <v>61</v>
      </c>
      <c r="C57" s="156">
        <v>32024</v>
      </c>
      <c r="D57" s="157"/>
      <c r="E57" s="157">
        <v>27596</v>
      </c>
    </row>
    <row r="58" spans="1:5" ht="15.75">
      <c r="A58" s="148" t="s">
        <v>28</v>
      </c>
      <c r="B58" s="148"/>
      <c r="C58" s="162">
        <f>SUM(C54:C57)</f>
        <v>295186</v>
      </c>
      <c r="D58" s="157"/>
      <c r="E58" s="163">
        <f>SUM(E54:E57)</f>
        <v>337606</v>
      </c>
    </row>
    <row r="59" spans="1:5" ht="15.75">
      <c r="A59" s="148"/>
      <c r="B59" s="148"/>
      <c r="C59" s="234"/>
      <c r="D59" s="157"/>
      <c r="E59" s="235"/>
    </row>
    <row r="60" spans="1:5" ht="15.75">
      <c r="A60" s="66" t="s">
        <v>124</v>
      </c>
      <c r="B60" s="66"/>
      <c r="C60" s="237">
        <v>5500</v>
      </c>
      <c r="D60" s="157"/>
      <c r="E60" s="242">
        <v>6775</v>
      </c>
    </row>
    <row r="61" spans="1:5" ht="9.9499999999999993" customHeight="1">
      <c r="A61" s="66"/>
      <c r="B61" s="66"/>
      <c r="C61" s="143"/>
      <c r="D61" s="144"/>
      <c r="E61" s="144"/>
    </row>
    <row r="62" spans="1:5" ht="15.75" customHeight="1">
      <c r="A62" s="66" t="s">
        <v>12</v>
      </c>
      <c r="B62" s="66"/>
      <c r="C62" s="143"/>
      <c r="D62" s="144"/>
      <c r="E62" s="144"/>
    </row>
    <row r="63" spans="1:5" ht="15.75">
      <c r="A63" s="66"/>
      <c r="B63" s="66" t="s">
        <v>39</v>
      </c>
      <c r="C63" s="143">
        <v>30927</v>
      </c>
      <c r="D63" s="144"/>
      <c r="E63" s="144">
        <v>31439</v>
      </c>
    </row>
    <row r="64" spans="1:5" ht="15.75">
      <c r="A64" s="66"/>
      <c r="B64" s="66" t="s">
        <v>40</v>
      </c>
      <c r="C64" s="143">
        <v>24408</v>
      </c>
      <c r="D64" s="144"/>
      <c r="E64" s="144">
        <v>24502</v>
      </c>
    </row>
    <row r="65" spans="1:5" ht="15.75">
      <c r="A65" s="66"/>
      <c r="B65" s="66" t="s">
        <v>41</v>
      </c>
      <c r="C65" s="143">
        <v>58793</v>
      </c>
      <c r="D65" s="144"/>
      <c r="E65" s="144">
        <v>53170</v>
      </c>
    </row>
    <row r="66" spans="1:5" ht="15.75">
      <c r="A66" s="66"/>
      <c r="B66" s="66" t="s">
        <v>42</v>
      </c>
      <c r="C66" s="143">
        <v>273607</v>
      </c>
      <c r="D66" s="144"/>
      <c r="E66" s="144">
        <v>269686</v>
      </c>
    </row>
    <row r="67" spans="1:5" ht="15.75">
      <c r="A67" s="66"/>
      <c r="B67" s="66" t="s">
        <v>43</v>
      </c>
      <c r="C67" s="145">
        <v>-216447</v>
      </c>
      <c r="D67" s="144"/>
      <c r="E67" s="146">
        <v>-196477</v>
      </c>
    </row>
    <row r="68" spans="1:5" ht="15.75">
      <c r="A68" s="66" t="s">
        <v>84</v>
      </c>
      <c r="B68" s="128"/>
      <c r="C68" s="164">
        <f>SUM(C63:C67)</f>
        <v>171288</v>
      </c>
      <c r="D68" s="144"/>
      <c r="E68" s="165">
        <f>SUM(E63:E67)</f>
        <v>182320</v>
      </c>
    </row>
    <row r="69" spans="1:5" ht="15.75">
      <c r="A69" s="66" t="s">
        <v>65</v>
      </c>
      <c r="B69" s="66"/>
      <c r="C69" s="166">
        <v>4158</v>
      </c>
      <c r="D69" s="144"/>
      <c r="E69" s="167">
        <v>4644</v>
      </c>
    </row>
    <row r="70" spans="1:5" ht="15.75">
      <c r="A70" s="66" t="s">
        <v>13</v>
      </c>
      <c r="B70" s="66"/>
      <c r="C70" s="145">
        <f>SUM(C68:C69)</f>
        <v>175446</v>
      </c>
      <c r="D70" s="144"/>
      <c r="E70" s="146">
        <f>SUM(E68:E69)</f>
        <v>186964</v>
      </c>
    </row>
    <row r="71" spans="1:5" ht="12.75" customHeight="1">
      <c r="A71" s="66"/>
      <c r="B71" s="66"/>
      <c r="C71" s="124"/>
      <c r="D71" s="66"/>
      <c r="E71" s="66"/>
    </row>
    <row r="72" spans="1:5" ht="16.5" thickBot="1">
      <c r="A72" s="66" t="s">
        <v>14</v>
      </c>
      <c r="B72" s="66"/>
      <c r="C72" s="168">
        <f>C51+C60+C58+C70</f>
        <v>701442</v>
      </c>
      <c r="D72" s="141"/>
      <c r="E72" s="169">
        <f>E51+E60+E58+E70</f>
        <v>787936</v>
      </c>
    </row>
    <row r="73" spans="1:5" ht="16.5" thickTop="1">
      <c r="A73" s="66"/>
      <c r="B73" s="66"/>
      <c r="C73" s="130"/>
      <c r="D73" s="130"/>
      <c r="E73" s="130"/>
    </row>
    <row r="74" spans="1:5">
      <c r="A74" s="4"/>
      <c r="B74" s="32"/>
      <c r="C74" s="2"/>
      <c r="D74" s="2"/>
      <c r="E74" s="2"/>
    </row>
    <row r="77" spans="1:5" ht="15.75">
      <c r="B77" s="3"/>
      <c r="C77" s="33"/>
      <c r="D77" s="34"/>
      <c r="E77" s="34"/>
    </row>
    <row r="92" spans="14:15">
      <c r="N92" s="35"/>
      <c r="O92" s="35"/>
    </row>
    <row r="93" spans="14:15">
      <c r="N93" s="35"/>
      <c r="O93" s="35"/>
    </row>
    <row r="94" spans="14:15">
      <c r="N94" s="35"/>
      <c r="O94" s="35"/>
    </row>
    <row r="95" spans="14:15">
      <c r="N95" s="35"/>
      <c r="O95" s="35"/>
    </row>
    <row r="96" spans="14:15">
      <c r="N96" s="36"/>
      <c r="O96" s="36"/>
    </row>
    <row r="200" spans="13:19">
      <c r="M200" s="35"/>
      <c r="N200" s="35"/>
      <c r="R200" s="35"/>
      <c r="S200" s="35"/>
    </row>
    <row r="201" spans="13:19">
      <c r="M201" s="35"/>
      <c r="N201" s="35"/>
      <c r="R201" s="35"/>
      <c r="S201" s="35"/>
    </row>
    <row r="202" spans="13:19">
      <c r="M202" s="35"/>
      <c r="N202" s="35"/>
      <c r="R202" s="35"/>
      <c r="S202" s="35"/>
    </row>
    <row r="203" spans="13:19">
      <c r="M203" s="35"/>
      <c r="N203" s="35"/>
      <c r="R203" s="35"/>
      <c r="S203" s="35"/>
    </row>
    <row r="204" spans="13:19">
      <c r="M204" s="37"/>
      <c r="N204" s="37"/>
      <c r="R204" s="37"/>
      <c r="S204" s="37"/>
    </row>
    <row r="262" spans="13:18">
      <c r="O262" s="35"/>
      <c r="P262" s="35"/>
      <c r="Q262" s="38"/>
    </row>
    <row r="264" spans="13:18">
      <c r="M264" s="38"/>
      <c r="O264" s="35"/>
      <c r="P264" s="35"/>
      <c r="Q264" s="35"/>
      <c r="R264" s="38"/>
    </row>
    <row r="265" spans="13:18">
      <c r="M265" s="38"/>
      <c r="O265" s="35"/>
      <c r="P265" s="35"/>
      <c r="Q265" s="35"/>
      <c r="R265" s="38"/>
    </row>
    <row r="266" spans="13:18">
      <c r="M266" s="38"/>
      <c r="O266" s="35"/>
      <c r="P266" s="35"/>
      <c r="Q266" s="35"/>
      <c r="R266" s="38"/>
    </row>
    <row r="267" spans="13:18">
      <c r="M267" s="38"/>
      <c r="O267" s="35"/>
      <c r="P267" s="35"/>
      <c r="Q267" s="35"/>
      <c r="R267" s="38"/>
    </row>
    <row r="268" spans="13:18">
      <c r="M268" s="38"/>
      <c r="O268" s="35"/>
      <c r="P268" s="35"/>
      <c r="Q268" s="35"/>
      <c r="R268" s="38"/>
    </row>
    <row r="269" spans="13:18">
      <c r="M269" s="38"/>
      <c r="O269" s="35"/>
      <c r="P269" s="35"/>
      <c r="Q269" s="35"/>
      <c r="R269" s="38"/>
    </row>
    <row r="270" spans="13:18">
      <c r="M270" s="38"/>
      <c r="O270" s="35"/>
      <c r="P270" s="35"/>
      <c r="Q270" s="35"/>
      <c r="R270" s="38"/>
    </row>
    <row r="271" spans="13:18">
      <c r="M271" s="38"/>
      <c r="O271" s="35"/>
      <c r="P271" s="35"/>
      <c r="Q271" s="35"/>
      <c r="R271" s="38"/>
    </row>
    <row r="272" spans="13:18">
      <c r="M272" s="38"/>
      <c r="O272" s="35"/>
      <c r="P272" s="35"/>
      <c r="Q272" s="35"/>
      <c r="R272" s="38"/>
    </row>
    <row r="273" spans="13:18">
      <c r="M273" s="38"/>
      <c r="O273" s="35"/>
      <c r="P273" s="35"/>
      <c r="Q273" s="35"/>
      <c r="R273" s="38"/>
    </row>
    <row r="274" spans="13:18">
      <c r="M274" s="38"/>
      <c r="O274" s="35"/>
      <c r="P274" s="35"/>
      <c r="Q274" s="35"/>
      <c r="R274" s="38"/>
    </row>
    <row r="275" spans="13:18">
      <c r="M275" s="38"/>
      <c r="O275" s="35"/>
      <c r="P275" s="35"/>
      <c r="Q275" s="35"/>
      <c r="R275" s="38"/>
    </row>
    <row r="276" spans="13:18">
      <c r="M276" s="38"/>
      <c r="O276" s="35"/>
      <c r="P276" s="35"/>
      <c r="Q276" s="35"/>
      <c r="R276" s="38"/>
    </row>
    <row r="277" spans="13:18">
      <c r="M277" s="38"/>
      <c r="O277" s="35"/>
      <c r="P277" s="35"/>
      <c r="Q277" s="35"/>
      <c r="R277" s="38"/>
    </row>
    <row r="278" spans="13:18">
      <c r="M278" s="38"/>
      <c r="O278" s="35"/>
      <c r="P278" s="35"/>
      <c r="Q278" s="35"/>
      <c r="R278" s="38"/>
    </row>
    <row r="279" spans="13:18">
      <c r="M279" s="38"/>
      <c r="O279" s="35"/>
      <c r="P279" s="35"/>
      <c r="Q279" s="35"/>
      <c r="R279" s="38"/>
    </row>
    <row r="280" spans="13:18">
      <c r="M280" s="38"/>
      <c r="O280" s="35"/>
      <c r="P280" s="35"/>
      <c r="Q280" s="35"/>
      <c r="R280" s="38"/>
    </row>
    <row r="281" spans="13:18">
      <c r="M281" s="38"/>
      <c r="O281" s="35"/>
      <c r="P281" s="35"/>
      <c r="Q281" s="35"/>
      <c r="R281" s="38"/>
    </row>
    <row r="282" spans="13:18">
      <c r="M282" s="38"/>
      <c r="O282" s="35"/>
      <c r="P282" s="35"/>
      <c r="Q282" s="35"/>
      <c r="R282" s="38"/>
    </row>
    <row r="283" spans="13:18">
      <c r="M283" s="38"/>
      <c r="O283" s="35"/>
      <c r="P283" s="35"/>
      <c r="Q283" s="35"/>
      <c r="R283" s="38"/>
    </row>
    <row r="285" spans="13:18">
      <c r="M285" s="38"/>
      <c r="O285" s="35"/>
      <c r="P285" s="35"/>
      <c r="Q285" s="35"/>
      <c r="R285" s="38"/>
    </row>
    <row r="290" spans="13:18">
      <c r="M290" s="38"/>
      <c r="O290" s="35"/>
      <c r="P290" s="35"/>
      <c r="Q290" s="35"/>
      <c r="R290" s="38"/>
    </row>
    <row r="291" spans="13:18">
      <c r="O291" s="35"/>
      <c r="P291" s="35"/>
      <c r="Q291" s="35"/>
    </row>
    <row r="292" spans="13:18">
      <c r="M292" s="38"/>
      <c r="O292" s="35"/>
      <c r="P292" s="35"/>
      <c r="Q292" s="35"/>
      <c r="R292" s="38"/>
    </row>
    <row r="293" spans="13:18">
      <c r="O293" s="35"/>
      <c r="P293" s="35"/>
      <c r="Q293" s="35"/>
    </row>
    <row r="294" spans="13:18">
      <c r="M294" s="38"/>
      <c r="O294" s="35"/>
      <c r="P294" s="35"/>
      <c r="Q294" s="35"/>
      <c r="R294" s="38"/>
    </row>
    <row r="295" spans="13:18">
      <c r="O295" s="35"/>
      <c r="P295" s="35"/>
      <c r="Q295" s="35"/>
    </row>
    <row r="296" spans="13:18">
      <c r="M296" s="38"/>
      <c r="O296" s="35"/>
      <c r="P296" s="35"/>
      <c r="Q296" s="35"/>
      <c r="R296" s="38"/>
    </row>
    <row r="300" spans="13:18">
      <c r="M300" s="38"/>
      <c r="O300" s="35"/>
      <c r="P300" s="35"/>
      <c r="Q300" s="35"/>
      <c r="R300" s="38"/>
    </row>
  </sheetData>
  <mergeCells count="4">
    <mergeCell ref="A11:E11"/>
    <mergeCell ref="A3:E3"/>
    <mergeCell ref="A10:E10"/>
    <mergeCell ref="A8:E8"/>
  </mergeCells>
  <phoneticPr fontId="0" type="noConversion"/>
  <printOptions horizontalCentered="1"/>
  <pageMargins left="0.5" right="0.5" top="0.75" bottom="0.55000000000000004" header="0.5" footer="0.4"/>
  <pageSetup scale="63" orientation="portrait" r:id="rId1"/>
  <headerFooter alignWithMargins="0">
    <oddFooter>&amp;C&amp;"Arial,Regular"Page 14 of 17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showOutlineSymbols="0" topLeftCell="A16" zoomScaleNormal="100" workbookViewId="0"/>
  </sheetViews>
  <sheetFormatPr defaultColWidth="10.21875" defaultRowHeight="15"/>
  <cols>
    <col min="1" max="1" width="34.109375" style="12" customWidth="1"/>
    <col min="2" max="3" width="9.77734375" style="12" customWidth="1"/>
    <col min="4" max="4" width="8.33203125" style="12" bestFit="1" customWidth="1"/>
    <col min="5" max="6" width="10.77734375" style="12" customWidth="1"/>
    <col min="7" max="7" width="8.33203125" style="12" customWidth="1"/>
    <col min="8" max="9" width="10.77734375" style="12" customWidth="1"/>
    <col min="10" max="10" width="8.33203125" style="12" customWidth="1"/>
    <col min="11" max="11" width="6.109375" style="12" customWidth="1"/>
    <col min="12" max="12" width="10.88671875" style="12" hidden="1" customWidth="1"/>
    <col min="13" max="13" width="8.77734375" style="12" hidden="1" customWidth="1"/>
    <col min="14" max="14" width="3.77734375" style="12" customWidth="1"/>
    <col min="15" max="16384" width="10.21875" style="12"/>
  </cols>
  <sheetData>
    <row r="1" spans="1:14" ht="79.5" customHeight="1">
      <c r="H1"/>
    </row>
    <row r="2" spans="1:14" ht="15.75">
      <c r="A2" s="280" t="s">
        <v>16</v>
      </c>
      <c r="B2" s="280"/>
      <c r="C2" s="280"/>
      <c r="D2" s="280"/>
      <c r="E2" s="280"/>
      <c r="F2" s="280"/>
      <c r="G2" s="280"/>
      <c r="H2" s="280"/>
      <c r="I2" s="280"/>
      <c r="J2" s="280"/>
      <c r="K2" s="59"/>
      <c r="L2" s="59"/>
      <c r="M2" s="59"/>
    </row>
    <row r="3" spans="1:14" ht="15.75">
      <c r="A3" s="280" t="s">
        <v>51</v>
      </c>
      <c r="B3" s="280"/>
      <c r="C3" s="280"/>
      <c r="D3" s="280"/>
      <c r="E3" s="280"/>
      <c r="F3" s="280"/>
      <c r="G3" s="280"/>
      <c r="H3" s="280"/>
      <c r="I3" s="280"/>
      <c r="J3" s="280"/>
      <c r="K3" s="60"/>
      <c r="L3" s="60"/>
      <c r="M3" s="60"/>
    </row>
    <row r="4" spans="1:14" ht="15.75">
      <c r="A4" s="281" t="s">
        <v>45</v>
      </c>
      <c r="B4" s="281"/>
      <c r="C4" s="281"/>
      <c r="D4" s="281"/>
      <c r="E4" s="281"/>
      <c r="F4" s="281"/>
      <c r="G4" s="281"/>
      <c r="H4" s="281"/>
      <c r="I4" s="281"/>
      <c r="J4" s="281"/>
      <c r="K4" s="61"/>
      <c r="L4" s="61"/>
      <c r="M4" s="61"/>
      <c r="N4" s="13"/>
    </row>
    <row r="5" spans="1:14" ht="15.75">
      <c r="A5" s="282" t="s">
        <v>54</v>
      </c>
      <c r="B5" s="282"/>
      <c r="C5" s="282"/>
      <c r="D5" s="282"/>
      <c r="E5" s="282"/>
      <c r="F5" s="282"/>
      <c r="G5" s="282"/>
      <c r="H5" s="282"/>
      <c r="I5" s="282"/>
      <c r="J5" s="282"/>
      <c r="K5" s="58"/>
      <c r="L5" s="58"/>
      <c r="M5" s="58"/>
    </row>
    <row r="6" spans="1:14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58"/>
      <c r="L6" s="58"/>
      <c r="M6" s="58"/>
    </row>
    <row r="7" spans="1:14" ht="15.75">
      <c r="A7" s="283" t="s">
        <v>130</v>
      </c>
      <c r="B7" s="283"/>
      <c r="C7" s="283"/>
      <c r="D7" s="283"/>
      <c r="E7" s="283"/>
      <c r="F7" s="283"/>
      <c r="G7" s="283"/>
      <c r="H7" s="283"/>
      <c r="I7" s="283"/>
      <c r="J7" s="283"/>
      <c r="K7" s="58"/>
      <c r="L7" s="58"/>
      <c r="M7" s="58"/>
    </row>
    <row r="8" spans="1:14" ht="15.75">
      <c r="A8" s="240"/>
      <c r="B8" s="240"/>
      <c r="C8" s="240"/>
      <c r="D8" s="240"/>
      <c r="E8" s="240"/>
      <c r="F8" s="240"/>
      <c r="G8" s="240"/>
      <c r="H8" s="240"/>
      <c r="I8" s="240"/>
      <c r="J8" s="240"/>
      <c r="K8" s="58"/>
      <c r="L8" s="58"/>
      <c r="M8" s="58"/>
    </row>
    <row r="9" spans="1:14" ht="32.25" customHeight="1">
      <c r="A9" s="98"/>
      <c r="B9" s="279" t="s">
        <v>138</v>
      </c>
      <c r="C9" s="279"/>
      <c r="D9" s="171" t="s">
        <v>49</v>
      </c>
      <c r="E9" s="279" t="s">
        <v>139</v>
      </c>
      <c r="F9" s="279"/>
      <c r="G9" s="171" t="s">
        <v>49</v>
      </c>
      <c r="H9" s="279" t="s">
        <v>140</v>
      </c>
      <c r="I9" s="279"/>
      <c r="J9" s="171" t="s">
        <v>49</v>
      </c>
      <c r="K9" s="58"/>
      <c r="L9" s="58"/>
      <c r="M9" s="58"/>
    </row>
    <row r="10" spans="1:14" ht="16.5" thickBot="1">
      <c r="A10" s="172"/>
      <c r="B10" s="173">
        <v>2018</v>
      </c>
      <c r="C10" s="174">
        <v>2017</v>
      </c>
      <c r="D10" s="174" t="s">
        <v>50</v>
      </c>
      <c r="E10" s="173">
        <v>2018</v>
      </c>
      <c r="F10" s="174">
        <v>2017</v>
      </c>
      <c r="G10" s="174" t="s">
        <v>50</v>
      </c>
      <c r="H10" s="173">
        <v>2018</v>
      </c>
      <c r="I10" s="174">
        <v>2017</v>
      </c>
      <c r="J10" s="174" t="s">
        <v>50</v>
      </c>
      <c r="K10" s="58"/>
      <c r="L10" s="58"/>
      <c r="M10" s="58"/>
    </row>
    <row r="11" spans="1:14" ht="16.5" thickTop="1">
      <c r="A11" s="98"/>
      <c r="B11" s="175"/>
      <c r="C11" s="170"/>
      <c r="D11" s="170"/>
      <c r="E11" s="176"/>
      <c r="F11" s="177"/>
      <c r="G11" s="177"/>
      <c r="H11" s="175"/>
      <c r="I11" s="170"/>
      <c r="J11" s="170"/>
      <c r="K11" s="58"/>
      <c r="L11" s="58"/>
      <c r="M11" s="58"/>
    </row>
    <row r="12" spans="1:14" ht="15.75">
      <c r="A12" s="178" t="s">
        <v>22</v>
      </c>
      <c r="B12" s="179">
        <v>102183</v>
      </c>
      <c r="C12" s="180">
        <v>99980</v>
      </c>
      <c r="D12" s="243">
        <f>(B12-C12)/C12</f>
        <v>2.2034406881376277E-2</v>
      </c>
      <c r="E12" s="179">
        <v>92132</v>
      </c>
      <c r="F12" s="180">
        <v>114509</v>
      </c>
      <c r="G12" s="243">
        <f>(E12-F12)/F12</f>
        <v>-0.19541695412587656</v>
      </c>
      <c r="H12" s="179">
        <v>69479</v>
      </c>
      <c r="I12" s="180">
        <v>84278</v>
      </c>
      <c r="J12" s="243">
        <f>(H12-I12)/I12</f>
        <v>-0.17559742756116661</v>
      </c>
      <c r="K12" s="58"/>
      <c r="L12" s="58"/>
      <c r="M12" s="58"/>
    </row>
    <row r="13" spans="1:14" ht="15.75">
      <c r="A13" s="98"/>
      <c r="B13" s="105"/>
      <c r="C13" s="98"/>
      <c r="D13" s="244"/>
      <c r="E13" s="105"/>
      <c r="F13" s="98"/>
      <c r="G13" s="244"/>
      <c r="H13" s="105"/>
      <c r="I13" s="98"/>
      <c r="J13" s="244"/>
      <c r="K13" s="58"/>
      <c r="L13" s="58"/>
      <c r="M13" s="58"/>
    </row>
    <row r="14" spans="1:14" ht="31.5">
      <c r="A14" s="181" t="s">
        <v>100</v>
      </c>
      <c r="B14" s="182">
        <v>58107</v>
      </c>
      <c r="C14" s="183">
        <v>56212</v>
      </c>
      <c r="D14" s="244">
        <f>(B14-C14)/C14</f>
        <v>3.3711662990108873E-2</v>
      </c>
      <c r="E14" s="184">
        <v>62550</v>
      </c>
      <c r="F14" s="185">
        <v>78720</v>
      </c>
      <c r="G14" s="244">
        <f>(E14-F14)/F14</f>
        <v>-0.20541158536585366</v>
      </c>
      <c r="H14" s="184">
        <v>35745</v>
      </c>
      <c r="I14" s="185">
        <v>43568</v>
      </c>
      <c r="J14" s="244">
        <f>(H14-I14)/I14</f>
        <v>-0.17955839147998531</v>
      </c>
      <c r="K14" s="58"/>
      <c r="L14" s="58"/>
      <c r="M14" s="58"/>
    </row>
    <row r="15" spans="1:14" ht="15.75">
      <c r="A15" s="186" t="s">
        <v>64</v>
      </c>
      <c r="B15" s="245">
        <f>+B14/B12</f>
        <v>0.56865623440298285</v>
      </c>
      <c r="C15" s="246">
        <f>+C14/C12</f>
        <v>0.56223244648929782</v>
      </c>
      <c r="D15" s="247"/>
      <c r="E15" s="248">
        <f>+E14/E12</f>
        <v>0.67891720574827419</v>
      </c>
      <c r="F15" s="249">
        <f>+F14/F12</f>
        <v>0.68745688111851466</v>
      </c>
      <c r="G15" s="247"/>
      <c r="H15" s="248">
        <f>+H14/H12</f>
        <v>0.51447199873343019</v>
      </c>
      <c r="I15" s="249">
        <f>+I14/I12</f>
        <v>0.51695578917392437</v>
      </c>
      <c r="J15" s="247"/>
      <c r="K15" s="58"/>
      <c r="L15" s="58"/>
      <c r="M15" s="58"/>
    </row>
    <row r="16" spans="1:14" ht="15.75">
      <c r="A16" s="98"/>
      <c r="B16" s="187"/>
      <c r="C16" s="188"/>
      <c r="D16" s="244"/>
      <c r="E16" s="187"/>
      <c r="F16" s="188"/>
      <c r="G16" s="244"/>
      <c r="H16" s="187"/>
      <c r="I16" s="188"/>
      <c r="J16" s="244"/>
      <c r="K16" s="58"/>
      <c r="L16" s="58"/>
      <c r="M16" s="58"/>
    </row>
    <row r="17" spans="1:14" ht="47.25">
      <c r="A17" s="189" t="s">
        <v>101</v>
      </c>
      <c r="B17" s="184">
        <v>31181</v>
      </c>
      <c r="C17" s="185">
        <v>33138</v>
      </c>
      <c r="D17" s="244">
        <f>(B17-C17)/C17</f>
        <v>-5.9056068561771986E-2</v>
      </c>
      <c r="E17" s="184">
        <v>23562</v>
      </c>
      <c r="F17" s="185">
        <v>26040</v>
      </c>
      <c r="G17" s="244">
        <f>(E17-F17)/F17</f>
        <v>-9.5161290322580638E-2</v>
      </c>
      <c r="H17" s="184">
        <v>18415</v>
      </c>
      <c r="I17" s="185">
        <v>26174</v>
      </c>
      <c r="J17" s="244">
        <f>(H17-I17)/I17</f>
        <v>-0.29643921448765953</v>
      </c>
      <c r="K17" s="58"/>
      <c r="L17" s="58"/>
      <c r="M17" s="58"/>
    </row>
    <row r="18" spans="1:14" ht="15.75">
      <c r="A18" s="186" t="s">
        <v>64</v>
      </c>
      <c r="B18" s="250">
        <f>+B17/B12</f>
        <v>0.30514860593249366</v>
      </c>
      <c r="C18" s="251">
        <f>+C17/C12</f>
        <v>0.33144628925785158</v>
      </c>
      <c r="D18" s="252"/>
      <c r="E18" s="250">
        <f>+(E17/E12)</f>
        <v>0.25574176181999742</v>
      </c>
      <c r="F18" s="251">
        <f>+(F17/F12)</f>
        <v>0.2274057061017038</v>
      </c>
      <c r="G18" s="252"/>
      <c r="H18" s="250">
        <f>+H17/H12</f>
        <v>0.26504411404884931</v>
      </c>
      <c r="I18" s="251">
        <f>+I17/I12</f>
        <v>0.31056740786444859</v>
      </c>
      <c r="J18" s="252"/>
      <c r="K18" s="58"/>
      <c r="L18" s="58"/>
      <c r="M18" s="58"/>
    </row>
    <row r="19" spans="1:14" ht="15.75">
      <c r="A19" s="98"/>
      <c r="B19" s="187"/>
      <c r="C19" s="188"/>
      <c r="D19" s="244"/>
      <c r="E19" s="187"/>
      <c r="F19" s="188"/>
      <c r="G19" s="244"/>
      <c r="H19" s="187"/>
      <c r="I19" s="188"/>
      <c r="J19" s="244"/>
      <c r="K19" s="58"/>
      <c r="L19" s="58"/>
      <c r="M19" s="58"/>
    </row>
    <row r="20" spans="1:14" ht="15.75">
      <c r="A20" s="178" t="s">
        <v>48</v>
      </c>
      <c r="B20" s="190">
        <f>B14+B17</f>
        <v>89288</v>
      </c>
      <c r="C20" s="191">
        <f>C14+C17</f>
        <v>89350</v>
      </c>
      <c r="D20" s="243">
        <f>(B20-C20)/C20</f>
        <v>-6.9390039171796309E-4</v>
      </c>
      <c r="E20" s="190">
        <f>E14+E17</f>
        <v>86112</v>
      </c>
      <c r="F20" s="191">
        <f>F14+F17</f>
        <v>104760</v>
      </c>
      <c r="G20" s="243">
        <f>(E20-F20)/F20</f>
        <v>-0.17800687285223368</v>
      </c>
      <c r="H20" s="190">
        <f>H14+H17</f>
        <v>54160</v>
      </c>
      <c r="I20" s="191">
        <f>I14+I17</f>
        <v>69742</v>
      </c>
      <c r="J20" s="243">
        <f>(H20-I20)/I20</f>
        <v>-0.22342347509391758</v>
      </c>
      <c r="K20" s="58"/>
      <c r="L20" s="58"/>
      <c r="M20" s="58"/>
    </row>
    <row r="21" spans="1:14" ht="15.75">
      <c r="A21" s="98"/>
      <c r="B21" s="187"/>
      <c r="C21" s="188"/>
      <c r="D21" s="244"/>
      <c r="E21" s="187"/>
      <c r="F21" s="188"/>
      <c r="G21" s="244"/>
      <c r="H21" s="187"/>
      <c r="I21" s="188"/>
      <c r="J21" s="244"/>
      <c r="K21" s="58"/>
      <c r="L21" s="58"/>
      <c r="M21" s="58"/>
    </row>
    <row r="22" spans="1:14" ht="15.75">
      <c r="A22" s="98" t="s">
        <v>141</v>
      </c>
      <c r="B22" s="192">
        <f>B12-B14-B17</f>
        <v>12895</v>
      </c>
      <c r="C22" s="193">
        <f>C12-C14-C17</f>
        <v>10630</v>
      </c>
      <c r="D22" s="244">
        <f>(B22-C22)/C22</f>
        <v>0.21307619943555975</v>
      </c>
      <c r="E22" s="192">
        <f>E12-E14-E17</f>
        <v>6020</v>
      </c>
      <c r="F22" s="193">
        <f>F12-F14-F17</f>
        <v>9749</v>
      </c>
      <c r="G22" s="244">
        <f>(E22-F22)/F22</f>
        <v>-0.38250076930967281</v>
      </c>
      <c r="H22" s="192">
        <f>H12-H14-H17</f>
        <v>15319</v>
      </c>
      <c r="I22" s="193">
        <f>I12-I14-I17</f>
        <v>14536</v>
      </c>
      <c r="J22" s="244">
        <f>(H22-I22)/I22</f>
        <v>5.3866263070996151E-2</v>
      </c>
      <c r="K22" s="58"/>
      <c r="L22" s="58"/>
      <c r="M22" s="58"/>
    </row>
    <row r="23" spans="1:14" ht="16.5" thickBot="1">
      <c r="A23" s="194" t="s">
        <v>64</v>
      </c>
      <c r="B23" s="253">
        <f>+B22/B12</f>
        <v>0.12619515966452347</v>
      </c>
      <c r="C23" s="254">
        <f>+C22/C12</f>
        <v>0.10632126425285057</v>
      </c>
      <c r="D23" s="195"/>
      <c r="E23" s="253">
        <f>+E22/E12</f>
        <v>6.5341032431728396E-2</v>
      </c>
      <c r="F23" s="254">
        <f>+F22/F12</f>
        <v>8.5137412779781499E-2</v>
      </c>
      <c r="G23" s="195"/>
      <c r="H23" s="253">
        <f>+H22/H12</f>
        <v>0.22048388721772047</v>
      </c>
      <c r="I23" s="254">
        <f>+I22/I12</f>
        <v>0.17247680296162698</v>
      </c>
      <c r="J23" s="195"/>
      <c r="K23" s="58"/>
      <c r="L23" s="58"/>
      <c r="M23" s="58"/>
    </row>
    <row r="24" spans="1:14">
      <c r="A24" s="170"/>
      <c r="B24" s="170"/>
      <c r="C24" s="170"/>
      <c r="D24" s="170"/>
      <c r="E24" s="170"/>
      <c r="F24" s="170"/>
      <c r="G24" s="170"/>
      <c r="H24" s="170"/>
      <c r="I24" s="170"/>
      <c r="J24" s="170"/>
      <c r="K24" s="58"/>
      <c r="L24" s="58"/>
      <c r="M24" s="58"/>
    </row>
    <row r="25" spans="1:14">
      <c r="A25" s="170"/>
      <c r="B25" s="170"/>
      <c r="C25" s="170"/>
      <c r="D25" s="170"/>
      <c r="E25" s="170"/>
      <c r="F25" s="170"/>
      <c r="G25" s="170"/>
      <c r="H25" s="170"/>
      <c r="I25" s="170"/>
      <c r="J25" s="170"/>
      <c r="K25" s="58"/>
      <c r="L25" s="58"/>
      <c r="M25" s="58"/>
    </row>
    <row r="26" spans="1:14" ht="15.75">
      <c r="A26" s="283" t="s">
        <v>152</v>
      </c>
      <c r="B26" s="283"/>
      <c r="C26" s="283"/>
      <c r="D26" s="283"/>
      <c r="E26" s="283"/>
      <c r="F26" s="283"/>
      <c r="G26" s="283"/>
      <c r="H26" s="283"/>
      <c r="I26" s="283"/>
      <c r="J26" s="283"/>
      <c r="K26" s="62"/>
      <c r="L26" s="62"/>
      <c r="M26" s="62"/>
      <c r="N26" s="13"/>
    </row>
    <row r="27" spans="1:14" ht="15.75">
      <c r="A27" s="240"/>
      <c r="B27" s="240"/>
      <c r="C27" s="240"/>
      <c r="D27" s="240"/>
      <c r="E27" s="240"/>
      <c r="F27" s="240"/>
      <c r="G27" s="240"/>
      <c r="H27" s="240"/>
      <c r="I27" s="240"/>
      <c r="J27" s="240"/>
      <c r="K27" s="62"/>
      <c r="L27" s="62"/>
      <c r="M27" s="62"/>
      <c r="N27" s="13"/>
    </row>
    <row r="28" spans="1:14" ht="33" customHeight="1">
      <c r="A28" s="98"/>
      <c r="B28" s="279" t="s">
        <v>138</v>
      </c>
      <c r="C28" s="279"/>
      <c r="D28" s="171" t="s">
        <v>49</v>
      </c>
      <c r="E28" s="279" t="s">
        <v>139</v>
      </c>
      <c r="F28" s="279"/>
      <c r="G28" s="171" t="s">
        <v>49</v>
      </c>
      <c r="H28" s="279" t="s">
        <v>140</v>
      </c>
      <c r="I28" s="279"/>
      <c r="J28" s="171" t="s">
        <v>49</v>
      </c>
      <c r="L28" s="284" t="s">
        <v>5</v>
      </c>
      <c r="M28" s="285"/>
    </row>
    <row r="29" spans="1:14" ht="16.5" thickBot="1">
      <c r="A29" s="172"/>
      <c r="B29" s="173">
        <v>2018</v>
      </c>
      <c r="C29" s="174">
        <v>2017</v>
      </c>
      <c r="D29" s="174" t="s">
        <v>50</v>
      </c>
      <c r="E29" s="173">
        <v>2018</v>
      </c>
      <c r="F29" s="174">
        <v>2017</v>
      </c>
      <c r="G29" s="174" t="s">
        <v>50</v>
      </c>
      <c r="H29" s="173">
        <v>2018</v>
      </c>
      <c r="I29" s="174">
        <v>2017</v>
      </c>
      <c r="J29" s="174" t="s">
        <v>50</v>
      </c>
      <c r="L29" s="14">
        <f>B29</f>
        <v>2018</v>
      </c>
      <c r="M29" s="15">
        <f>C29</f>
        <v>2017</v>
      </c>
    </row>
    <row r="30" spans="1:14" ht="5.25" customHeight="1" thickTop="1">
      <c r="A30" s="98"/>
      <c r="B30" s="175"/>
      <c r="C30" s="170"/>
      <c r="D30" s="170"/>
      <c r="E30" s="176"/>
      <c r="F30" s="177"/>
      <c r="G30" s="177"/>
      <c r="H30" s="175"/>
      <c r="I30" s="170"/>
      <c r="J30" s="170"/>
      <c r="L30" s="16"/>
      <c r="M30" s="17"/>
      <c r="N30" s="5"/>
    </row>
    <row r="31" spans="1:14" s="49" customFormat="1" ht="15.75">
      <c r="A31" s="178" t="s">
        <v>22</v>
      </c>
      <c r="B31" s="179">
        <v>405335</v>
      </c>
      <c r="C31" s="180">
        <v>390583</v>
      </c>
      <c r="D31" s="243">
        <f>(B31-C31)/C31</f>
        <v>3.7769180942334918E-2</v>
      </c>
      <c r="E31" s="179">
        <v>361107</v>
      </c>
      <c r="F31" s="180">
        <v>365074</v>
      </c>
      <c r="G31" s="243">
        <f>(E31-F31)/F31</f>
        <v>-1.0866290122002662E-2</v>
      </c>
      <c r="H31" s="179">
        <v>304529</v>
      </c>
      <c r="I31" s="180">
        <v>350175</v>
      </c>
      <c r="J31" s="243">
        <f>(H31-I31)/I31</f>
        <v>-0.13035196687370601</v>
      </c>
      <c r="K31" s="52"/>
      <c r="L31" s="53" t="e">
        <f>+E31+B31+#REF!+H31</f>
        <v>#REF!</v>
      </c>
      <c r="M31" s="54" t="e">
        <f>+F31+C31+#REF!+I31</f>
        <v>#REF!</v>
      </c>
      <c r="N31" s="48"/>
    </row>
    <row r="32" spans="1:14" ht="15.75">
      <c r="A32" s="98"/>
      <c r="B32" s="105"/>
      <c r="C32" s="98"/>
      <c r="D32" s="244"/>
      <c r="E32" s="105"/>
      <c r="F32" s="98"/>
      <c r="G32" s="244"/>
      <c r="H32" s="105"/>
      <c r="I32" s="98"/>
      <c r="J32" s="244"/>
      <c r="L32" s="21"/>
      <c r="M32" s="5"/>
      <c r="N32" s="5"/>
    </row>
    <row r="33" spans="1:14" ht="31.5" customHeight="1">
      <c r="A33" s="181" t="s">
        <v>100</v>
      </c>
      <c r="B33" s="182">
        <v>235813</v>
      </c>
      <c r="C33" s="183">
        <v>220743</v>
      </c>
      <c r="D33" s="244">
        <f>(B33-C33)/C33</f>
        <v>6.826943549738837E-2</v>
      </c>
      <c r="E33" s="184">
        <v>240185</v>
      </c>
      <c r="F33" s="185">
        <v>244845</v>
      </c>
      <c r="G33" s="244">
        <f>(E33-F33)/F33</f>
        <v>-1.9032449100451307E-2</v>
      </c>
      <c r="H33" s="184">
        <v>155709</v>
      </c>
      <c r="I33" s="185">
        <v>169656</v>
      </c>
      <c r="J33" s="244">
        <f>(H33-I33)/I33</f>
        <v>-8.2207525816947236E-2</v>
      </c>
      <c r="K33" s="18"/>
      <c r="L33" s="22" t="e">
        <f>+E33+B33+#REF!+H33</f>
        <v>#REF!</v>
      </c>
      <c r="M33" s="23" t="e">
        <f>+F33+C33+#REF!+I33</f>
        <v>#REF!</v>
      </c>
      <c r="N33" s="5"/>
    </row>
    <row r="34" spans="1:14" ht="15.75">
      <c r="A34" s="186" t="s">
        <v>64</v>
      </c>
      <c r="B34" s="245">
        <f>+B33/B31</f>
        <v>0.58177310126191917</v>
      </c>
      <c r="C34" s="246">
        <f>+C33/C31</f>
        <v>0.56516284630923519</v>
      </c>
      <c r="D34" s="247"/>
      <c r="E34" s="248">
        <f>+E33/E31</f>
        <v>0.66513526461685868</v>
      </c>
      <c r="F34" s="249">
        <f>+F33/F31</f>
        <v>0.67067224727041641</v>
      </c>
      <c r="G34" s="247"/>
      <c r="H34" s="248">
        <f>+H33/H31</f>
        <v>0.51131090963422199</v>
      </c>
      <c r="I34" s="249">
        <f>+I33/I31</f>
        <v>0.48448918397943885</v>
      </c>
      <c r="J34" s="247"/>
      <c r="K34" s="25"/>
      <c r="L34" s="26" t="e">
        <f>+L33/L31</f>
        <v>#REF!</v>
      </c>
      <c r="M34" s="27" t="e">
        <f>+M33/M31</f>
        <v>#REF!</v>
      </c>
      <c r="N34" s="5"/>
    </row>
    <row r="35" spans="1:14" ht="15.75">
      <c r="A35" s="98"/>
      <c r="B35" s="187"/>
      <c r="C35" s="188"/>
      <c r="D35" s="244"/>
      <c r="E35" s="187"/>
      <c r="F35" s="188"/>
      <c r="G35" s="244"/>
      <c r="H35" s="187"/>
      <c r="I35" s="188"/>
      <c r="J35" s="244"/>
      <c r="L35" s="22"/>
      <c r="M35" s="23"/>
      <c r="N35" s="5"/>
    </row>
    <row r="36" spans="1:14" ht="47.25">
      <c r="A36" s="189" t="s">
        <v>101</v>
      </c>
      <c r="B36" s="184">
        <v>132613</v>
      </c>
      <c r="C36" s="185">
        <v>131616</v>
      </c>
      <c r="D36" s="244">
        <f>(B36-C36)/C36</f>
        <v>7.5750668611718943E-3</v>
      </c>
      <c r="E36" s="184">
        <v>111086</v>
      </c>
      <c r="F36" s="185">
        <v>102702</v>
      </c>
      <c r="G36" s="244">
        <f>(E36-F36)/F36</f>
        <v>8.1634242760608364E-2</v>
      </c>
      <c r="H36" s="184">
        <v>97784</v>
      </c>
      <c r="I36" s="185">
        <v>127101</v>
      </c>
      <c r="J36" s="244">
        <f>(H36-I36)/I36</f>
        <v>-0.23065908214726871</v>
      </c>
      <c r="K36" s="18"/>
      <c r="L36" s="22" t="e">
        <f>+E36+B36+#REF!+H36</f>
        <v>#REF!</v>
      </c>
      <c r="M36" s="23" t="e">
        <f>+F36+C36+#REF!+I36</f>
        <v>#REF!</v>
      </c>
      <c r="N36" s="5"/>
    </row>
    <row r="37" spans="1:14" ht="18" customHeight="1">
      <c r="A37" s="186" t="s">
        <v>64</v>
      </c>
      <c r="B37" s="250">
        <f>+B36/B31</f>
        <v>0.32716888499636104</v>
      </c>
      <c r="C37" s="251">
        <f>+C36/C31</f>
        <v>0.33697319135753478</v>
      </c>
      <c r="D37" s="252"/>
      <c r="E37" s="250">
        <f>+(E36/E31)</f>
        <v>0.30762627143755172</v>
      </c>
      <c r="F37" s="251">
        <f>+(F36/F31)</f>
        <v>0.28131830806904901</v>
      </c>
      <c r="G37" s="252"/>
      <c r="H37" s="250">
        <f>+H36/H31</f>
        <v>0.32109913998338419</v>
      </c>
      <c r="I37" s="251">
        <f>+I36/I31</f>
        <v>0.36296423216962947</v>
      </c>
      <c r="J37" s="252"/>
      <c r="K37" s="25"/>
      <c r="L37" s="28" t="e">
        <f>+L36/L31</f>
        <v>#REF!</v>
      </c>
      <c r="M37" s="29" t="e">
        <f>+M36/M31</f>
        <v>#REF!</v>
      </c>
      <c r="N37" s="5"/>
    </row>
    <row r="38" spans="1:14" ht="7.5" customHeight="1">
      <c r="A38" s="98"/>
      <c r="B38" s="187"/>
      <c r="C38" s="188"/>
      <c r="D38" s="244"/>
      <c r="E38" s="187"/>
      <c r="F38" s="188"/>
      <c r="G38" s="244"/>
      <c r="H38" s="187"/>
      <c r="I38" s="188"/>
      <c r="J38" s="244"/>
      <c r="L38" s="22"/>
      <c r="M38" s="23"/>
      <c r="N38" s="5"/>
    </row>
    <row r="39" spans="1:14" s="49" customFormat="1" ht="15.75" customHeight="1">
      <c r="A39" s="178" t="s">
        <v>48</v>
      </c>
      <c r="B39" s="190">
        <f>B33+B36</f>
        <v>368426</v>
      </c>
      <c r="C39" s="191">
        <f>C33+C36</f>
        <v>352359</v>
      </c>
      <c r="D39" s="243">
        <f>(B39-C39)/C39</f>
        <v>4.5598381196450211E-2</v>
      </c>
      <c r="E39" s="190">
        <f>E33+E36</f>
        <v>351271</v>
      </c>
      <c r="F39" s="191">
        <f>F33+F36</f>
        <v>347547</v>
      </c>
      <c r="G39" s="243">
        <f>(E39-F39)/F39</f>
        <v>1.0715097526377728E-2</v>
      </c>
      <c r="H39" s="190">
        <f>H33+H36</f>
        <v>253493</v>
      </c>
      <c r="I39" s="191">
        <f>I33+I36</f>
        <v>296757</v>
      </c>
      <c r="J39" s="243">
        <f>(H39-I39)/I39</f>
        <v>-0.1457893158375371</v>
      </c>
      <c r="L39" s="50">
        <f>+E39+B39</f>
        <v>719697</v>
      </c>
      <c r="M39" s="51" t="e">
        <f>+F39+C39+#REF!+I39</f>
        <v>#REF!</v>
      </c>
      <c r="N39" s="48"/>
    </row>
    <row r="40" spans="1:14" ht="15.75">
      <c r="A40" s="98"/>
      <c r="B40" s="187"/>
      <c r="C40" s="188"/>
      <c r="D40" s="244"/>
      <c r="E40" s="187"/>
      <c r="F40" s="188"/>
      <c r="G40" s="244"/>
      <c r="H40" s="187"/>
      <c r="I40" s="188"/>
      <c r="J40" s="244"/>
      <c r="L40" s="22"/>
      <c r="M40" s="23"/>
      <c r="N40" s="5"/>
    </row>
    <row r="41" spans="1:14" ht="15.75">
      <c r="A41" s="98" t="s">
        <v>141</v>
      </c>
      <c r="B41" s="192">
        <f>B31-B33-B36</f>
        <v>36909</v>
      </c>
      <c r="C41" s="193">
        <f>C31-C33-C36</f>
        <v>38224</v>
      </c>
      <c r="D41" s="244">
        <f>(B41-C41)/C41</f>
        <v>-3.4402469652574298E-2</v>
      </c>
      <c r="E41" s="192">
        <f>E31-E33-E36</f>
        <v>9836</v>
      </c>
      <c r="F41" s="193">
        <f>F31-F33-F36</f>
        <v>17527</v>
      </c>
      <c r="G41" s="244">
        <f>(E41-F41)/F41</f>
        <v>-0.43880869515604498</v>
      </c>
      <c r="H41" s="192">
        <f>H31-H33-H36</f>
        <v>51036</v>
      </c>
      <c r="I41" s="193">
        <f>I31-I33-I36</f>
        <v>53418</v>
      </c>
      <c r="J41" s="244">
        <f>(H41-I41)/I41</f>
        <v>-4.4591710659328314E-2</v>
      </c>
      <c r="L41" s="19" t="e">
        <f>+E41+B41+#REF!+H41</f>
        <v>#REF!</v>
      </c>
      <c r="M41" s="20" t="e">
        <f>+F41+C41+#REF!+I41</f>
        <v>#REF!</v>
      </c>
      <c r="N41" s="5"/>
    </row>
    <row r="42" spans="1:14" s="49" customFormat="1" ht="18" customHeight="1" thickBot="1">
      <c r="A42" s="194" t="s">
        <v>64</v>
      </c>
      <c r="B42" s="253">
        <f>+B41/B31</f>
        <v>9.1058013741719818E-2</v>
      </c>
      <c r="C42" s="254">
        <f>+C41/C31</f>
        <v>9.7863962333230067E-2</v>
      </c>
      <c r="D42" s="195"/>
      <c r="E42" s="253">
        <f>+E41/E31</f>
        <v>2.7238463945589535E-2</v>
      </c>
      <c r="F42" s="254">
        <f>+F41/F31</f>
        <v>4.8009444660534577E-2</v>
      </c>
      <c r="G42" s="195"/>
      <c r="H42" s="253">
        <f>+H41/H31</f>
        <v>0.1675899503823938</v>
      </c>
      <c r="I42" s="254">
        <f>+I41/I31</f>
        <v>0.15254658385093167</v>
      </c>
      <c r="J42" s="195"/>
      <c r="K42" s="55"/>
      <c r="L42" s="56" t="e">
        <f>(+L41/L31)</f>
        <v>#REF!</v>
      </c>
      <c r="M42" s="57" t="e">
        <f>+M41/M31</f>
        <v>#REF!</v>
      </c>
      <c r="N42" s="48"/>
    </row>
    <row r="43" spans="1:14" ht="15.75">
      <c r="A43" s="98"/>
      <c r="B43" s="196"/>
      <c r="C43" s="196"/>
      <c r="D43" s="196"/>
      <c r="E43" s="196"/>
      <c r="F43" s="196"/>
      <c r="G43" s="196"/>
      <c r="H43" s="196"/>
      <c r="I43" s="196"/>
      <c r="J43" s="196"/>
      <c r="K43" s="30"/>
      <c r="L43" s="30"/>
      <c r="M43" s="30"/>
      <c r="N43" s="5"/>
    </row>
    <row r="44" spans="1:14" ht="15.75">
      <c r="A44" s="271" t="s">
        <v>160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</row>
    <row r="45" spans="1:14">
      <c r="A45" s="272" t="s">
        <v>162</v>
      </c>
    </row>
    <row r="46" spans="1:14">
      <c r="A46" s="271" t="s">
        <v>161</v>
      </c>
    </row>
    <row r="47" spans="1:14" ht="15.75">
      <c r="A47" s="99"/>
      <c r="B47" s="99"/>
      <c r="C47" s="99"/>
      <c r="D47" s="99"/>
      <c r="E47" s="99"/>
      <c r="F47" s="99"/>
      <c r="G47" s="99"/>
      <c r="H47" s="99"/>
      <c r="I47" s="99"/>
      <c r="J47" s="99"/>
    </row>
    <row r="48" spans="1:14">
      <c r="A48" s="24"/>
    </row>
  </sheetData>
  <mergeCells count="13">
    <mergeCell ref="A26:J26"/>
    <mergeCell ref="B28:C28"/>
    <mergeCell ref="E28:F28"/>
    <mergeCell ref="H28:I28"/>
    <mergeCell ref="L28:M28"/>
    <mergeCell ref="B9:C9"/>
    <mergeCell ref="E9:F9"/>
    <mergeCell ref="H9:I9"/>
    <mergeCell ref="A2:J2"/>
    <mergeCell ref="A3:J3"/>
    <mergeCell ref="A4:J4"/>
    <mergeCell ref="A5:J5"/>
    <mergeCell ref="A7:J7"/>
  </mergeCells>
  <printOptions horizontalCentered="1"/>
  <pageMargins left="0.65" right="0.5" top="0.5" bottom="0.55000000000000004" header="0.5" footer="0.4"/>
  <pageSetup scale="60" orientation="landscape" r:id="rId1"/>
  <headerFooter>
    <oddFooter xml:space="preserve">&amp;C&amp;"Arial,Regular"Page 15 of 17&amp;"Times New Roman,Regular"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showOutlineSymbols="0" topLeftCell="A22" zoomScaleNormal="100" workbookViewId="0">
      <selection activeCell="A48" sqref="A48"/>
    </sheetView>
  </sheetViews>
  <sheetFormatPr defaultColWidth="10.21875" defaultRowHeight="15"/>
  <cols>
    <col min="1" max="1" width="34.109375" style="12" customWidth="1"/>
    <col min="2" max="3" width="9.77734375" style="12" customWidth="1"/>
    <col min="4" max="4" width="8.33203125" style="12" bestFit="1" customWidth="1"/>
    <col min="5" max="6" width="10.77734375" style="12" customWidth="1"/>
    <col min="7" max="7" width="8.33203125" style="12" customWidth="1"/>
    <col min="8" max="9" width="10.77734375" style="12" customWidth="1"/>
    <col min="10" max="10" width="8.33203125" style="12" customWidth="1"/>
    <col min="11" max="11" width="6.109375" style="12" customWidth="1"/>
    <col min="12" max="12" width="10.88671875" style="12" hidden="1" customWidth="1"/>
    <col min="13" max="13" width="8.77734375" style="12" hidden="1" customWidth="1"/>
    <col min="14" max="14" width="3.77734375" style="12" customWidth="1"/>
    <col min="15" max="16384" width="10.21875" style="12"/>
  </cols>
  <sheetData>
    <row r="1" spans="1:14" ht="79.5" customHeight="1">
      <c r="H1"/>
    </row>
    <row r="2" spans="1:14" ht="15.75">
      <c r="A2" s="280" t="s">
        <v>16</v>
      </c>
      <c r="B2" s="280"/>
      <c r="C2" s="280"/>
      <c r="D2" s="280"/>
      <c r="E2" s="280"/>
      <c r="F2" s="280"/>
      <c r="G2" s="280"/>
      <c r="H2" s="280"/>
      <c r="I2" s="280"/>
      <c r="J2" s="280"/>
      <c r="K2" s="59"/>
      <c r="L2" s="59"/>
      <c r="M2" s="59"/>
    </row>
    <row r="3" spans="1:14" ht="15.75">
      <c r="A3" s="280" t="s">
        <v>153</v>
      </c>
      <c r="B3" s="280"/>
      <c r="C3" s="280"/>
      <c r="D3" s="280"/>
      <c r="E3" s="280"/>
      <c r="F3" s="280"/>
      <c r="G3" s="280"/>
      <c r="H3" s="280"/>
      <c r="I3" s="280"/>
      <c r="J3" s="280"/>
      <c r="K3" s="60"/>
      <c r="L3" s="60"/>
      <c r="M3" s="60"/>
    </row>
    <row r="4" spans="1:14" ht="15.75">
      <c r="A4" s="281" t="s">
        <v>45</v>
      </c>
      <c r="B4" s="281"/>
      <c r="C4" s="281"/>
      <c r="D4" s="281"/>
      <c r="E4" s="281"/>
      <c r="F4" s="281"/>
      <c r="G4" s="281"/>
      <c r="H4" s="281"/>
      <c r="I4" s="281"/>
      <c r="J4" s="281"/>
      <c r="K4" s="61"/>
      <c r="L4" s="61"/>
      <c r="M4" s="61"/>
      <c r="N4" s="13"/>
    </row>
    <row r="5" spans="1:14" ht="15.75">
      <c r="A5" s="282" t="s">
        <v>54</v>
      </c>
      <c r="B5" s="282"/>
      <c r="C5" s="282"/>
      <c r="D5" s="282"/>
      <c r="E5" s="282"/>
      <c r="F5" s="282"/>
      <c r="G5" s="282"/>
      <c r="H5" s="282"/>
      <c r="I5" s="282"/>
      <c r="J5" s="282"/>
      <c r="K5" s="58"/>
      <c r="L5" s="58"/>
      <c r="M5" s="58"/>
    </row>
    <row r="6" spans="1:14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58"/>
      <c r="L6" s="58"/>
      <c r="M6" s="58"/>
    </row>
    <row r="7" spans="1:14" ht="15.75">
      <c r="A7" s="283" t="s">
        <v>130</v>
      </c>
      <c r="B7" s="283"/>
      <c r="C7" s="283"/>
      <c r="D7" s="283"/>
      <c r="E7" s="283"/>
      <c r="F7" s="283"/>
      <c r="G7" s="283"/>
      <c r="H7" s="283"/>
      <c r="I7" s="283"/>
      <c r="J7" s="283"/>
      <c r="K7" s="58"/>
      <c r="L7" s="58"/>
      <c r="M7" s="58"/>
    </row>
    <row r="8" spans="1:14" ht="15.75">
      <c r="A8" s="255"/>
      <c r="B8" s="255"/>
      <c r="C8" s="255"/>
      <c r="D8" s="255"/>
      <c r="E8" s="255"/>
      <c r="F8" s="255"/>
      <c r="G8" s="255"/>
      <c r="H8" s="255"/>
      <c r="I8" s="255"/>
      <c r="J8" s="255"/>
      <c r="K8" s="58"/>
      <c r="L8" s="58"/>
      <c r="M8" s="58"/>
    </row>
    <row r="9" spans="1:14" ht="32.25" customHeight="1">
      <c r="A9" s="98"/>
      <c r="B9" s="279" t="s">
        <v>138</v>
      </c>
      <c r="C9" s="279"/>
      <c r="D9" s="171" t="s">
        <v>49</v>
      </c>
      <c r="E9" s="279" t="s">
        <v>139</v>
      </c>
      <c r="F9" s="279"/>
      <c r="G9" s="171" t="s">
        <v>49</v>
      </c>
      <c r="H9" s="279" t="s">
        <v>140</v>
      </c>
      <c r="I9" s="279"/>
      <c r="J9" s="171" t="s">
        <v>49</v>
      </c>
      <c r="K9" s="58"/>
      <c r="L9" s="58"/>
      <c r="M9" s="58"/>
    </row>
    <row r="10" spans="1:14" ht="16.5" thickBot="1">
      <c r="A10" s="172"/>
      <c r="B10" s="173">
        <v>2018</v>
      </c>
      <c r="C10" s="174">
        <v>2017</v>
      </c>
      <c r="D10" s="174" t="s">
        <v>50</v>
      </c>
      <c r="E10" s="173">
        <v>2018</v>
      </c>
      <c r="F10" s="174">
        <v>2017</v>
      </c>
      <c r="G10" s="174" t="s">
        <v>50</v>
      </c>
      <c r="H10" s="173">
        <v>2018</v>
      </c>
      <c r="I10" s="174">
        <v>2017</v>
      </c>
      <c r="J10" s="174" t="s">
        <v>50</v>
      </c>
      <c r="K10" s="58"/>
      <c r="L10" s="58"/>
      <c r="M10" s="58"/>
    </row>
    <row r="11" spans="1:14" ht="16.5" thickTop="1">
      <c r="A11" s="98"/>
      <c r="B11" s="175"/>
      <c r="C11" s="170"/>
      <c r="D11" s="170"/>
      <c r="E11" s="176"/>
      <c r="F11" s="177"/>
      <c r="G11" s="177"/>
      <c r="H11" s="175"/>
      <c r="I11" s="170"/>
      <c r="J11" s="170"/>
      <c r="K11" s="58"/>
      <c r="L11" s="58"/>
      <c r="M11" s="58"/>
    </row>
    <row r="12" spans="1:14" ht="15.75">
      <c r="A12" s="178" t="s">
        <v>22</v>
      </c>
      <c r="B12" s="258">
        <v>102183</v>
      </c>
      <c r="C12" s="259">
        <v>99980</v>
      </c>
      <c r="D12" s="260">
        <f>(B12-C12)/C12</f>
        <v>2.2034406881376277E-2</v>
      </c>
      <c r="E12" s="258">
        <v>92132</v>
      </c>
      <c r="F12" s="259">
        <v>114509</v>
      </c>
      <c r="G12" s="260">
        <f>(E12-F12)/F12</f>
        <v>-0.19541695412587656</v>
      </c>
      <c r="H12" s="258">
        <v>69479</v>
      </c>
      <c r="I12" s="259">
        <v>84278</v>
      </c>
      <c r="J12" s="260">
        <f>(H12-I12)/I12</f>
        <v>-0.17559742756116661</v>
      </c>
      <c r="K12" s="58"/>
      <c r="L12" s="58"/>
      <c r="M12" s="58"/>
    </row>
    <row r="13" spans="1:14" ht="7.5" customHeight="1">
      <c r="A13" s="98"/>
      <c r="B13" s="105"/>
      <c r="C13" s="98"/>
      <c r="D13" s="244"/>
      <c r="E13" s="105"/>
      <c r="F13" s="98"/>
      <c r="G13" s="244"/>
      <c r="H13" s="105"/>
      <c r="I13" s="98"/>
      <c r="J13" s="244"/>
      <c r="K13" s="58"/>
      <c r="L13" s="58"/>
      <c r="M13" s="58"/>
    </row>
    <row r="14" spans="1:14" ht="15.75">
      <c r="A14" s="181" t="s">
        <v>154</v>
      </c>
      <c r="B14" s="182">
        <v>72430</v>
      </c>
      <c r="C14" s="183">
        <v>71838</v>
      </c>
      <c r="D14" s="244">
        <f>(B14-C14)/C14</f>
        <v>8.2407639410896748E-3</v>
      </c>
      <c r="E14" s="184">
        <v>71380</v>
      </c>
      <c r="F14" s="185">
        <v>89931</v>
      </c>
      <c r="G14" s="244">
        <f>(E14-F14)/F14</f>
        <v>-0.20628037050627704</v>
      </c>
      <c r="H14" s="184">
        <v>43147</v>
      </c>
      <c r="I14" s="185">
        <v>54689</v>
      </c>
      <c r="J14" s="244">
        <f>(H14-I14)/I14</f>
        <v>-0.2110479255426137</v>
      </c>
      <c r="K14" s="58"/>
      <c r="L14" s="58"/>
      <c r="M14" s="58"/>
    </row>
    <row r="15" spans="1:14" ht="15.75">
      <c r="A15" s="186" t="s">
        <v>64</v>
      </c>
      <c r="B15" s="261">
        <f>+B14/B12</f>
        <v>0.70882632140375601</v>
      </c>
      <c r="C15" s="262">
        <f>+C14/C12</f>
        <v>0.71852370474094818</v>
      </c>
      <c r="D15" s="263"/>
      <c r="E15" s="264">
        <f>+E14/E12</f>
        <v>0.774757955976208</v>
      </c>
      <c r="F15" s="265">
        <f>+F14/F12</f>
        <v>0.78536184928695563</v>
      </c>
      <c r="G15" s="263"/>
      <c r="H15" s="264">
        <f>+H14/H12</f>
        <v>0.62100778652542499</v>
      </c>
      <c r="I15" s="265">
        <f>+I14/I12</f>
        <v>0.64891193431263205</v>
      </c>
      <c r="J15" s="263"/>
      <c r="K15" s="58"/>
      <c r="L15" s="58"/>
      <c r="M15" s="58"/>
    </row>
    <row r="16" spans="1:14" ht="8.25" customHeight="1">
      <c r="A16" s="98"/>
      <c r="B16" s="187"/>
      <c r="C16" s="188"/>
      <c r="D16" s="244"/>
      <c r="E16" s="187"/>
      <c r="F16" s="188"/>
      <c r="G16" s="244"/>
      <c r="H16" s="187"/>
      <c r="I16" s="188"/>
      <c r="J16" s="244"/>
      <c r="K16" s="58"/>
      <c r="L16" s="58"/>
      <c r="M16" s="58"/>
    </row>
    <row r="17" spans="1:14" ht="15.75">
      <c r="A17" s="98" t="s">
        <v>155</v>
      </c>
      <c r="B17" s="187">
        <f>B12-B14</f>
        <v>29753</v>
      </c>
      <c r="C17" s="188">
        <f>C12-C14</f>
        <v>28142</v>
      </c>
      <c r="D17" s="244">
        <f>(B17-C17)/C17</f>
        <v>5.7245398337005191E-2</v>
      </c>
      <c r="E17" s="187">
        <f>E12-E14</f>
        <v>20752</v>
      </c>
      <c r="F17" s="188">
        <f>F12-F14</f>
        <v>24578</v>
      </c>
      <c r="G17" s="244">
        <f>(E17-F17)/F17</f>
        <v>-0.15566767027422898</v>
      </c>
      <c r="H17" s="187">
        <f>H12-H14</f>
        <v>26332</v>
      </c>
      <c r="I17" s="188">
        <f>I12-I14</f>
        <v>29589</v>
      </c>
      <c r="J17" s="244">
        <f>(H17-I17)/I17</f>
        <v>-0.11007468991855081</v>
      </c>
      <c r="K17" s="58"/>
      <c r="L17" s="58"/>
      <c r="M17" s="58"/>
    </row>
    <row r="18" spans="1:14" ht="15.75">
      <c r="A18" s="186" t="s">
        <v>64</v>
      </c>
      <c r="B18" s="266">
        <f>B17/B12</f>
        <v>0.29117367859624399</v>
      </c>
      <c r="C18" s="267">
        <f>C17/C12</f>
        <v>0.28147629525905182</v>
      </c>
      <c r="D18" s="244"/>
      <c r="E18" s="266">
        <f>E17/E12</f>
        <v>0.22524204402379194</v>
      </c>
      <c r="F18" s="267">
        <f>F17/F12</f>
        <v>0.2146381507130444</v>
      </c>
      <c r="G18" s="244"/>
      <c r="H18" s="266">
        <f>H17/H12</f>
        <v>0.37899221347457507</v>
      </c>
      <c r="I18" s="267">
        <f>I17/I12</f>
        <v>0.351088065687368</v>
      </c>
      <c r="J18" s="244"/>
      <c r="K18" s="58"/>
      <c r="L18" s="58"/>
      <c r="M18" s="58"/>
    </row>
    <row r="19" spans="1:14" ht="8.25" customHeight="1">
      <c r="A19" s="186"/>
      <c r="B19" s="187"/>
      <c r="C19" s="188"/>
      <c r="D19" s="244"/>
      <c r="E19" s="187"/>
      <c r="F19" s="188"/>
      <c r="G19" s="244"/>
      <c r="H19" s="187"/>
      <c r="I19" s="188"/>
      <c r="J19" s="244"/>
      <c r="K19" s="58"/>
      <c r="L19" s="58"/>
      <c r="M19" s="58"/>
    </row>
    <row r="20" spans="1:14" ht="15.75">
      <c r="A20" s="189" t="s">
        <v>156</v>
      </c>
      <c r="B20" s="184">
        <v>16858</v>
      </c>
      <c r="C20" s="185">
        <v>17512</v>
      </c>
      <c r="D20" s="244">
        <f>(B20-C20)/C20</f>
        <v>-3.7345820009136589E-2</v>
      </c>
      <c r="E20" s="184">
        <v>14732</v>
      </c>
      <c r="F20" s="185">
        <v>14829</v>
      </c>
      <c r="G20" s="244">
        <f>(E20-F20)/F20</f>
        <v>-6.5412367657967495E-3</v>
      </c>
      <c r="H20" s="184">
        <v>11013</v>
      </c>
      <c r="I20" s="185">
        <v>15053</v>
      </c>
      <c r="J20" s="244">
        <f>(H20-I20)/I20</f>
        <v>-0.2683850395270046</v>
      </c>
      <c r="K20" s="58"/>
      <c r="L20" s="58"/>
      <c r="M20" s="58"/>
    </row>
    <row r="21" spans="1:14" ht="15.75">
      <c r="A21" s="186" t="s">
        <v>64</v>
      </c>
      <c r="B21" s="250">
        <f>+B20/B12</f>
        <v>0.16497851893172055</v>
      </c>
      <c r="C21" s="251">
        <f>+C20/C12</f>
        <v>0.17515503100620125</v>
      </c>
      <c r="D21" s="252"/>
      <c r="E21" s="250">
        <f>+(E20/E12)</f>
        <v>0.15990101159206357</v>
      </c>
      <c r="F21" s="251">
        <f>+(F20/F12)</f>
        <v>0.12950073793326289</v>
      </c>
      <c r="G21" s="252"/>
      <c r="H21" s="250">
        <f>+H20/H12</f>
        <v>0.1585083262568546</v>
      </c>
      <c r="I21" s="251">
        <f>+I20/I12</f>
        <v>0.17861126272574099</v>
      </c>
      <c r="J21" s="252"/>
      <c r="K21" s="58"/>
      <c r="L21" s="58"/>
      <c r="M21" s="58"/>
    </row>
    <row r="22" spans="1:14" ht="15.75">
      <c r="A22" s="98"/>
      <c r="B22" s="187"/>
      <c r="C22" s="188"/>
      <c r="D22" s="244"/>
      <c r="E22" s="187"/>
      <c r="F22" s="188"/>
      <c r="G22" s="244"/>
      <c r="H22" s="187"/>
      <c r="I22" s="188"/>
      <c r="J22" s="244"/>
      <c r="K22" s="58"/>
      <c r="L22" s="58"/>
      <c r="M22" s="58"/>
    </row>
    <row r="23" spans="1:14" ht="15.75">
      <c r="A23" s="98" t="s">
        <v>141</v>
      </c>
      <c r="B23" s="192">
        <f>B12-B14-B20</f>
        <v>12895</v>
      </c>
      <c r="C23" s="193">
        <f>C12-C14-C20</f>
        <v>10630</v>
      </c>
      <c r="D23" s="244">
        <f>(B23-C23)/C23</f>
        <v>0.21307619943555975</v>
      </c>
      <c r="E23" s="192">
        <f>E12-E14-E20</f>
        <v>6020</v>
      </c>
      <c r="F23" s="193">
        <f>F12-F14-F20</f>
        <v>9749</v>
      </c>
      <c r="G23" s="244">
        <f>(E23-F23)/F23</f>
        <v>-0.38250076930967281</v>
      </c>
      <c r="H23" s="192">
        <f>H12-H14-H20</f>
        <v>15319</v>
      </c>
      <c r="I23" s="193">
        <f>I12-I14-I20</f>
        <v>14536</v>
      </c>
      <c r="J23" s="244">
        <f>(H23-I23)/I23</f>
        <v>5.3866263070996151E-2</v>
      </c>
      <c r="K23" s="58"/>
      <c r="L23" s="58"/>
      <c r="M23" s="58"/>
    </row>
    <row r="24" spans="1:14" ht="16.5" thickBot="1">
      <c r="A24" s="194" t="s">
        <v>64</v>
      </c>
      <c r="B24" s="253">
        <f>+B23/B12</f>
        <v>0.12619515966452347</v>
      </c>
      <c r="C24" s="254">
        <f>+C23/C12</f>
        <v>0.10632126425285057</v>
      </c>
      <c r="D24" s="195"/>
      <c r="E24" s="253">
        <f>+E23/E12</f>
        <v>6.5341032431728396E-2</v>
      </c>
      <c r="F24" s="254">
        <f>+F23/F12</f>
        <v>8.5137412779781499E-2</v>
      </c>
      <c r="G24" s="195"/>
      <c r="H24" s="253">
        <f>+H23/H12</f>
        <v>0.22048388721772047</v>
      </c>
      <c r="I24" s="254">
        <f>+I23/I12</f>
        <v>0.17247680296162698</v>
      </c>
      <c r="J24" s="195"/>
      <c r="K24" s="58"/>
      <c r="L24" s="58"/>
      <c r="M24" s="58"/>
    </row>
    <row r="25" spans="1:14">
      <c r="A25" s="170"/>
      <c r="B25" s="170"/>
      <c r="C25" s="170"/>
      <c r="D25" s="170"/>
      <c r="E25" s="170"/>
      <c r="F25" s="170"/>
      <c r="G25" s="170"/>
      <c r="H25" s="170"/>
      <c r="I25" s="170"/>
      <c r="J25" s="170"/>
      <c r="K25" s="58"/>
      <c r="L25" s="58"/>
      <c r="M25" s="58"/>
    </row>
    <row r="26" spans="1:14">
      <c r="A26" s="170"/>
      <c r="B26" s="170"/>
      <c r="C26" s="170"/>
      <c r="D26" s="170"/>
      <c r="E26" s="170"/>
      <c r="F26" s="170"/>
      <c r="G26" s="170"/>
      <c r="H26" s="170"/>
      <c r="I26" s="170"/>
      <c r="J26" s="170"/>
      <c r="K26" s="58"/>
      <c r="L26" s="58"/>
      <c r="M26" s="58"/>
    </row>
    <row r="27" spans="1:14" ht="15.75">
      <c r="A27" s="283" t="s">
        <v>152</v>
      </c>
      <c r="B27" s="283"/>
      <c r="C27" s="283"/>
      <c r="D27" s="283"/>
      <c r="E27" s="283"/>
      <c r="F27" s="283"/>
      <c r="G27" s="283"/>
      <c r="H27" s="283"/>
      <c r="I27" s="283"/>
      <c r="J27" s="283"/>
      <c r="K27" s="62"/>
      <c r="L27" s="62"/>
      <c r="M27" s="62"/>
      <c r="N27" s="13"/>
    </row>
    <row r="28" spans="1:14" ht="15.75">
      <c r="A28" s="255"/>
      <c r="B28" s="255"/>
      <c r="C28" s="255"/>
      <c r="D28" s="255"/>
      <c r="E28" s="255"/>
      <c r="F28" s="255"/>
      <c r="G28" s="255"/>
      <c r="H28" s="255"/>
      <c r="I28" s="255"/>
      <c r="J28" s="255"/>
      <c r="K28" s="62"/>
      <c r="L28" s="62"/>
      <c r="M28" s="62"/>
      <c r="N28" s="13"/>
    </row>
    <row r="29" spans="1:14" ht="33" customHeight="1">
      <c r="A29" s="98"/>
      <c r="B29" s="279" t="s">
        <v>138</v>
      </c>
      <c r="C29" s="279"/>
      <c r="D29" s="171" t="s">
        <v>49</v>
      </c>
      <c r="E29" s="279" t="s">
        <v>139</v>
      </c>
      <c r="F29" s="279"/>
      <c r="G29" s="171" t="s">
        <v>49</v>
      </c>
      <c r="H29" s="279" t="s">
        <v>140</v>
      </c>
      <c r="I29" s="279"/>
      <c r="J29" s="171" t="s">
        <v>49</v>
      </c>
      <c r="L29" s="284" t="s">
        <v>5</v>
      </c>
      <c r="M29" s="285"/>
    </row>
    <row r="30" spans="1:14" ht="16.5" thickBot="1">
      <c r="A30" s="172"/>
      <c r="B30" s="173">
        <v>2018</v>
      </c>
      <c r="C30" s="174">
        <v>2017</v>
      </c>
      <c r="D30" s="174" t="s">
        <v>50</v>
      </c>
      <c r="E30" s="173">
        <v>2018</v>
      </c>
      <c r="F30" s="174">
        <v>2017</v>
      </c>
      <c r="G30" s="174" t="s">
        <v>50</v>
      </c>
      <c r="H30" s="173">
        <v>2018</v>
      </c>
      <c r="I30" s="174">
        <v>2017</v>
      </c>
      <c r="J30" s="174" t="s">
        <v>50</v>
      </c>
      <c r="L30" s="14">
        <f>B30</f>
        <v>2018</v>
      </c>
      <c r="M30" s="15">
        <f>C30</f>
        <v>2017</v>
      </c>
    </row>
    <row r="31" spans="1:14" ht="5.25" customHeight="1" thickTop="1">
      <c r="A31" s="98"/>
      <c r="B31" s="175"/>
      <c r="C31" s="170"/>
      <c r="D31" s="170"/>
      <c r="E31" s="176"/>
      <c r="F31" s="177"/>
      <c r="G31" s="177"/>
      <c r="H31" s="175"/>
      <c r="I31" s="170"/>
      <c r="J31" s="170"/>
      <c r="L31" s="16"/>
      <c r="M31" s="17"/>
      <c r="N31" s="5"/>
    </row>
    <row r="32" spans="1:14" s="49" customFormat="1" ht="15.75">
      <c r="A32" s="178" t="s">
        <v>22</v>
      </c>
      <c r="B32" s="258">
        <v>405335</v>
      </c>
      <c r="C32" s="259">
        <v>390583</v>
      </c>
      <c r="D32" s="260">
        <f>(B32-C32)/C32</f>
        <v>3.7769180942334918E-2</v>
      </c>
      <c r="E32" s="258">
        <v>361107</v>
      </c>
      <c r="F32" s="259">
        <v>365074</v>
      </c>
      <c r="G32" s="260">
        <f>(E32-F32)/F32</f>
        <v>-1.0866290122002662E-2</v>
      </c>
      <c r="H32" s="258">
        <v>304529</v>
      </c>
      <c r="I32" s="259">
        <v>350175</v>
      </c>
      <c r="J32" s="260">
        <f>(H32-I32)/I32</f>
        <v>-0.13035196687370601</v>
      </c>
      <c r="K32" s="52"/>
      <c r="L32" s="53" t="e">
        <f>+E32+B32+#REF!+H32</f>
        <v>#REF!</v>
      </c>
      <c r="M32" s="54" t="e">
        <f>+F32+C32+#REF!+I32</f>
        <v>#REF!</v>
      </c>
      <c r="N32" s="48"/>
    </row>
    <row r="33" spans="1:14" ht="7.5" customHeight="1">
      <c r="A33" s="98"/>
      <c r="B33" s="105"/>
      <c r="C33" s="98"/>
      <c r="D33" s="244"/>
      <c r="E33" s="105"/>
      <c r="F33" s="98"/>
      <c r="G33" s="244"/>
      <c r="H33" s="105"/>
      <c r="I33" s="98"/>
      <c r="J33" s="244"/>
      <c r="L33" s="21"/>
      <c r="M33" s="5"/>
      <c r="N33" s="5"/>
    </row>
    <row r="34" spans="1:14" ht="15.75">
      <c r="A34" s="181" t="s">
        <v>154</v>
      </c>
      <c r="B34" s="182">
        <v>296111</v>
      </c>
      <c r="C34" s="183">
        <v>284529</v>
      </c>
      <c r="D34" s="244">
        <f>(B34-C34)/C34</f>
        <v>4.070586829462023E-2</v>
      </c>
      <c r="E34" s="184">
        <v>284241</v>
      </c>
      <c r="F34" s="185">
        <v>289399</v>
      </c>
      <c r="G34" s="244">
        <f>(E34-F34)/F34</f>
        <v>-1.7823143825652473E-2</v>
      </c>
      <c r="H34" s="184">
        <v>197592</v>
      </c>
      <c r="I34" s="185">
        <v>234283</v>
      </c>
      <c r="J34" s="244">
        <f>(H34-I34)/I34</f>
        <v>-0.15660974121041646</v>
      </c>
      <c r="K34" s="18"/>
      <c r="L34" s="22" t="e">
        <f>+E34+B34+#REF!+H34</f>
        <v>#REF!</v>
      </c>
      <c r="M34" s="23" t="e">
        <f>+F34+C34+#REF!+I34</f>
        <v>#REF!</v>
      </c>
      <c r="N34" s="5"/>
    </row>
    <row r="35" spans="1:14" ht="15.75">
      <c r="A35" s="186" t="s">
        <v>64</v>
      </c>
      <c r="B35" s="261">
        <f>+B34/B32</f>
        <v>0.73053400273847557</v>
      </c>
      <c r="C35" s="262">
        <f>+C34/C32</f>
        <v>0.72847256537022864</v>
      </c>
      <c r="D35" s="263"/>
      <c r="E35" s="264">
        <f>+E34/E32</f>
        <v>0.7871378843389909</v>
      </c>
      <c r="F35" s="265">
        <f>+F34/F32</f>
        <v>0.79271325813396731</v>
      </c>
      <c r="G35" s="263"/>
      <c r="H35" s="264">
        <f>+H34/H32</f>
        <v>0.64884460921619946</v>
      </c>
      <c r="I35" s="265">
        <f>+I34/I32</f>
        <v>0.66904547726136931</v>
      </c>
      <c r="J35" s="263"/>
      <c r="K35" s="25"/>
      <c r="L35" s="26" t="e">
        <f>+L34/L32</f>
        <v>#REF!</v>
      </c>
      <c r="M35" s="27" t="e">
        <f>+M34/M32</f>
        <v>#REF!</v>
      </c>
      <c r="N35" s="5"/>
    </row>
    <row r="36" spans="1:14" ht="8.25" customHeight="1">
      <c r="A36" s="98"/>
      <c r="B36" s="187"/>
      <c r="C36" s="188"/>
      <c r="D36" s="244"/>
      <c r="E36" s="187"/>
      <c r="F36" s="188"/>
      <c r="G36" s="244"/>
      <c r="H36" s="187"/>
      <c r="I36" s="188"/>
      <c r="J36" s="244"/>
      <c r="L36" s="22"/>
      <c r="M36" s="23"/>
      <c r="N36" s="5"/>
    </row>
    <row r="37" spans="1:14" ht="15.75">
      <c r="A37" s="189" t="s">
        <v>155</v>
      </c>
      <c r="B37" s="184">
        <f>B32-B34</f>
        <v>109224</v>
      </c>
      <c r="C37" s="185">
        <f>C32-C34</f>
        <v>106054</v>
      </c>
      <c r="D37" s="244">
        <f>(B37-C37)/C37</f>
        <v>2.9890433175552077E-2</v>
      </c>
      <c r="E37" s="184">
        <f t="shared" ref="E37:F37" si="0">E32-E34</f>
        <v>76866</v>
      </c>
      <c r="F37" s="185">
        <f t="shared" si="0"/>
        <v>75675</v>
      </c>
      <c r="G37" s="244">
        <f>(E37-F37)/F37</f>
        <v>1.5738354806739345E-2</v>
      </c>
      <c r="H37" s="184">
        <f t="shared" ref="H37:I37" si="1">H32-H34</f>
        <v>106937</v>
      </c>
      <c r="I37" s="185">
        <f t="shared" si="1"/>
        <v>115892</v>
      </c>
      <c r="J37" s="244">
        <f>(H37-I37)/I37</f>
        <v>-7.7270217098678082E-2</v>
      </c>
      <c r="K37" s="18"/>
      <c r="L37" s="22" t="e">
        <f>+E37+B37+#REF!+H37</f>
        <v>#REF!</v>
      </c>
      <c r="M37" s="23" t="e">
        <f>+F37+C37+#REF!+I37</f>
        <v>#REF!</v>
      </c>
      <c r="N37" s="5"/>
    </row>
    <row r="38" spans="1:14" ht="18" customHeight="1">
      <c r="A38" s="186" t="s">
        <v>64</v>
      </c>
      <c r="B38" s="250">
        <f>+B37/B32</f>
        <v>0.26946599726152443</v>
      </c>
      <c r="C38" s="251">
        <f>+C37/C32</f>
        <v>0.27152743462977141</v>
      </c>
      <c r="D38" s="252"/>
      <c r="E38" s="250">
        <f>+(E37/E32)</f>
        <v>0.21286211566100907</v>
      </c>
      <c r="F38" s="251">
        <f>+(F37/F32)</f>
        <v>0.20728674186603263</v>
      </c>
      <c r="G38" s="252"/>
      <c r="H38" s="250">
        <f>+H37/H32</f>
        <v>0.35115539078380054</v>
      </c>
      <c r="I38" s="251">
        <f>+I37/I32</f>
        <v>0.33095452273863069</v>
      </c>
      <c r="J38" s="252"/>
      <c r="K38" s="25"/>
      <c r="L38" s="28" t="e">
        <f>+L37/L32</f>
        <v>#REF!</v>
      </c>
      <c r="M38" s="29" t="e">
        <f>+M37/M32</f>
        <v>#REF!</v>
      </c>
      <c r="N38" s="5"/>
    </row>
    <row r="39" spans="1:14" ht="7.5" customHeight="1">
      <c r="A39" s="98"/>
      <c r="B39" s="187"/>
      <c r="C39" s="188"/>
      <c r="D39" s="244"/>
      <c r="E39" s="187"/>
      <c r="F39" s="188"/>
      <c r="G39" s="244"/>
      <c r="H39" s="187"/>
      <c r="I39" s="188"/>
      <c r="J39" s="244"/>
      <c r="L39" s="22"/>
      <c r="M39" s="23"/>
      <c r="N39" s="5"/>
    </row>
    <row r="40" spans="1:14" s="49" customFormat="1" ht="15.75" customHeight="1">
      <c r="A40" s="178" t="s">
        <v>156</v>
      </c>
      <c r="B40" s="268">
        <v>72315</v>
      </c>
      <c r="C40" s="269">
        <v>67830</v>
      </c>
      <c r="D40" s="260">
        <f>(B40-C40)/C40</f>
        <v>6.6121185316231762E-2</v>
      </c>
      <c r="E40" s="268">
        <v>67030</v>
      </c>
      <c r="F40" s="269">
        <v>58148</v>
      </c>
      <c r="G40" s="260">
        <f>(E40-F40)/F40</f>
        <v>0.15274815986792323</v>
      </c>
      <c r="H40" s="268">
        <v>55901</v>
      </c>
      <c r="I40" s="269">
        <v>62474</v>
      </c>
      <c r="J40" s="260">
        <f>(H40-I40)/I40</f>
        <v>-0.10521176809552774</v>
      </c>
      <c r="L40" s="50">
        <f>+E40+B40</f>
        <v>139345</v>
      </c>
      <c r="M40" s="51" t="e">
        <f>+F40+C40+#REF!+I40</f>
        <v>#REF!</v>
      </c>
      <c r="N40" s="48"/>
    </row>
    <row r="41" spans="1:14" ht="15.75">
      <c r="A41" s="186" t="s">
        <v>64</v>
      </c>
      <c r="B41" s="264">
        <f>+B40/B32</f>
        <v>0.17840798351980461</v>
      </c>
      <c r="C41" s="265">
        <f>+C40/C32</f>
        <v>0.17366347229654133</v>
      </c>
      <c r="D41" s="270"/>
      <c r="E41" s="264">
        <f>+E40/E32</f>
        <v>0.18562365171541953</v>
      </c>
      <c r="F41" s="265">
        <f>+F40/F32</f>
        <v>0.15927729720549808</v>
      </c>
      <c r="G41" s="270"/>
      <c r="H41" s="264">
        <f>+H40/H32</f>
        <v>0.18356544040140677</v>
      </c>
      <c r="I41" s="265">
        <f>+I40/I32</f>
        <v>0.17840793888769901</v>
      </c>
      <c r="J41" s="270"/>
      <c r="L41" s="22"/>
      <c r="M41" s="23"/>
      <c r="N41" s="5"/>
    </row>
    <row r="42" spans="1:14" ht="15.75">
      <c r="A42" s="98"/>
      <c r="B42" s="187"/>
      <c r="C42" s="188"/>
      <c r="D42" s="244"/>
      <c r="E42" s="187"/>
      <c r="F42" s="188"/>
      <c r="G42" s="244"/>
      <c r="H42" s="187"/>
      <c r="I42" s="188"/>
      <c r="J42" s="244"/>
      <c r="L42" s="22"/>
      <c r="M42" s="23"/>
      <c r="N42" s="5"/>
    </row>
    <row r="43" spans="1:14" ht="15.75">
      <c r="A43" s="98" t="s">
        <v>141</v>
      </c>
      <c r="B43" s="192">
        <f>B32-B34-B40</f>
        <v>36909</v>
      </c>
      <c r="C43" s="193">
        <f>C32-C34-C40</f>
        <v>38224</v>
      </c>
      <c r="D43" s="244">
        <f>(B43-C43)/C43</f>
        <v>-3.4402469652574298E-2</v>
      </c>
      <c r="E43" s="192">
        <f>E32-E34-E40</f>
        <v>9836</v>
      </c>
      <c r="F43" s="193">
        <f>F32-F34-F40</f>
        <v>17527</v>
      </c>
      <c r="G43" s="244">
        <f>(E43-F43)/F43</f>
        <v>-0.43880869515604498</v>
      </c>
      <c r="H43" s="192">
        <f>H32-H34-H40</f>
        <v>51036</v>
      </c>
      <c r="I43" s="193">
        <f>I32-I34-I40</f>
        <v>53418</v>
      </c>
      <c r="J43" s="244">
        <f>(H43-I43)/I43</f>
        <v>-4.4591710659328314E-2</v>
      </c>
      <c r="L43" s="19" t="e">
        <f>+E43+B43+#REF!+H43</f>
        <v>#REF!</v>
      </c>
      <c r="M43" s="20" t="e">
        <f>+F43+C43+#REF!+I43</f>
        <v>#REF!</v>
      </c>
      <c r="N43" s="5"/>
    </row>
    <row r="44" spans="1:14" s="49" customFormat="1" ht="18" customHeight="1" thickBot="1">
      <c r="A44" s="194" t="s">
        <v>64</v>
      </c>
      <c r="B44" s="253">
        <f>+B43/B32</f>
        <v>9.1058013741719818E-2</v>
      </c>
      <c r="C44" s="254">
        <f>+C43/C32</f>
        <v>9.7863962333230067E-2</v>
      </c>
      <c r="D44" s="195"/>
      <c r="E44" s="253">
        <f>+E43/E32</f>
        <v>2.7238463945589535E-2</v>
      </c>
      <c r="F44" s="254">
        <f>+F43/F32</f>
        <v>4.8009444660534577E-2</v>
      </c>
      <c r="G44" s="195"/>
      <c r="H44" s="253">
        <f>+H43/H32</f>
        <v>0.1675899503823938</v>
      </c>
      <c r="I44" s="254">
        <f>+I43/I32</f>
        <v>0.15254658385093167</v>
      </c>
      <c r="J44" s="195"/>
      <c r="K44" s="55"/>
      <c r="L44" s="56" t="e">
        <f>(+L43/L32)</f>
        <v>#REF!</v>
      </c>
      <c r="M44" s="57" t="e">
        <f>+M43/M32</f>
        <v>#REF!</v>
      </c>
      <c r="N44" s="48"/>
    </row>
    <row r="45" spans="1:14" ht="15.75">
      <c r="A45" s="98"/>
      <c r="B45" s="196"/>
      <c r="C45" s="196"/>
      <c r="D45" s="196"/>
      <c r="E45" s="196"/>
      <c r="F45" s="196"/>
      <c r="G45" s="196"/>
      <c r="H45" s="196"/>
      <c r="I45" s="196"/>
      <c r="J45" s="196"/>
      <c r="K45" s="30"/>
      <c r="L45" s="30"/>
      <c r="M45" s="30"/>
      <c r="N45" s="5"/>
    </row>
    <row r="46" spans="1:14" ht="15.75">
      <c r="A46" s="271" t="s">
        <v>160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</row>
    <row r="47" spans="1:14">
      <c r="A47" s="272" t="s">
        <v>162</v>
      </c>
    </row>
    <row r="48" spans="1:14">
      <c r="A48" s="271" t="s">
        <v>161</v>
      </c>
    </row>
    <row r="49" spans="1:10" ht="15.75">
      <c r="A49" s="99"/>
      <c r="B49" s="99"/>
      <c r="C49" s="99"/>
      <c r="D49" s="99"/>
      <c r="E49" s="99"/>
      <c r="F49" s="99"/>
      <c r="G49" s="99"/>
      <c r="H49" s="99"/>
      <c r="I49" s="99"/>
      <c r="J49" s="99"/>
    </row>
    <row r="50" spans="1:10">
      <c r="A50" s="24"/>
    </row>
  </sheetData>
  <mergeCells count="13">
    <mergeCell ref="A27:J27"/>
    <mergeCell ref="B29:C29"/>
    <mergeCell ref="E29:F29"/>
    <mergeCell ref="H29:I29"/>
    <mergeCell ref="L29:M29"/>
    <mergeCell ref="B9:C9"/>
    <mergeCell ref="E9:F9"/>
    <mergeCell ref="H9:I9"/>
    <mergeCell ref="A2:J2"/>
    <mergeCell ref="A3:J3"/>
    <mergeCell ref="A4:J4"/>
    <mergeCell ref="A5:J5"/>
    <mergeCell ref="A7:J7"/>
  </mergeCells>
  <printOptions horizontalCentered="1"/>
  <pageMargins left="0.65" right="0.5" top="0.5" bottom="0.55000000000000004" header="0.5" footer="0.4"/>
  <pageSetup scale="68" orientation="landscape" r:id="rId1"/>
  <headerFooter>
    <oddFooter xml:space="preserve">&amp;C&amp;"Arial,Regular"Page 16 of 17&amp;"Times New Roman,Regular"
</oddFooter>
  </headerFooter>
  <ignoredErrors>
    <ignoredError sqref="D23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6"/>
  <sheetViews>
    <sheetView topLeftCell="A37" zoomScaleNormal="100" workbookViewId="0">
      <selection activeCell="J55" sqref="J55"/>
    </sheetView>
  </sheetViews>
  <sheetFormatPr defaultColWidth="10.21875" defaultRowHeight="15"/>
  <cols>
    <col min="1" max="1" width="3.109375" style="1" customWidth="1"/>
    <col min="2" max="2" width="2.44140625" style="1" customWidth="1"/>
    <col min="3" max="3" width="58.77734375" style="1" customWidth="1"/>
    <col min="4" max="4" width="1.77734375" style="46" customWidth="1"/>
    <col min="5" max="5" width="11.77734375" style="1" customWidth="1"/>
    <col min="6" max="6" width="1.77734375" style="1" customWidth="1"/>
    <col min="7" max="7" width="11.77734375" style="1" customWidth="1"/>
    <col min="8" max="8" width="1.77734375" style="1" customWidth="1"/>
    <col min="9" max="16384" width="10.21875" style="1"/>
  </cols>
  <sheetData>
    <row r="1" spans="1:8" ht="80.25" customHeight="1">
      <c r="B1" s="2"/>
    </row>
    <row r="2" spans="1:8">
      <c r="A2" s="31"/>
      <c r="B2" s="2"/>
      <c r="C2" s="2"/>
      <c r="D2" s="45"/>
      <c r="E2" s="2"/>
      <c r="F2" s="2"/>
      <c r="G2" s="2"/>
      <c r="H2" s="2"/>
    </row>
    <row r="3" spans="1:8" ht="15.75">
      <c r="A3" s="129" t="s">
        <v>4</v>
      </c>
      <c r="B3" s="130"/>
      <c r="C3" s="130"/>
      <c r="D3" s="197"/>
      <c r="E3" s="130"/>
      <c r="F3" s="130"/>
      <c r="G3" s="130"/>
      <c r="H3" s="128"/>
    </row>
    <row r="4" spans="1:8" ht="15.75">
      <c r="A4" s="129" t="s">
        <v>52</v>
      </c>
      <c r="B4" s="130"/>
      <c r="C4" s="130"/>
      <c r="D4" s="197"/>
      <c r="E4" s="130"/>
      <c r="F4" s="130"/>
      <c r="G4" s="130"/>
      <c r="H4" s="128"/>
    </row>
    <row r="5" spans="1:8" ht="15.75">
      <c r="A5" s="274" t="s">
        <v>144</v>
      </c>
      <c r="B5" s="274"/>
      <c r="C5" s="274"/>
      <c r="D5" s="274"/>
      <c r="E5" s="274"/>
      <c r="F5" s="274"/>
      <c r="G5" s="274"/>
      <c r="H5" s="128"/>
    </row>
    <row r="6" spans="1:8" s="39" customFormat="1" ht="15.75">
      <c r="A6" s="286" t="s">
        <v>45</v>
      </c>
      <c r="B6" s="286"/>
      <c r="C6" s="286"/>
      <c r="D6" s="286"/>
      <c r="E6" s="286"/>
      <c r="F6" s="286"/>
      <c r="G6" s="286"/>
      <c r="H6" s="198"/>
    </row>
    <row r="7" spans="1:8" ht="15.75">
      <c r="A7" s="229" t="s">
        <v>15</v>
      </c>
      <c r="B7" s="230"/>
      <c r="C7" s="230"/>
      <c r="D7" s="231"/>
      <c r="E7" s="230"/>
      <c r="F7" s="230"/>
      <c r="G7" s="230"/>
      <c r="H7" s="128"/>
    </row>
    <row r="8" spans="1:8" ht="15.75">
      <c r="A8" s="66"/>
      <c r="B8" s="66"/>
      <c r="C8" s="66"/>
      <c r="D8" s="199"/>
      <c r="E8" s="128"/>
      <c r="F8" s="128"/>
      <c r="G8" s="128"/>
      <c r="H8" s="128"/>
    </row>
    <row r="9" spans="1:8" ht="15.75">
      <c r="A9" s="66"/>
      <c r="B9" s="200"/>
      <c r="C9" s="199"/>
      <c r="D9" s="199"/>
      <c r="E9" s="68">
        <v>2018</v>
      </c>
      <c r="F9" s="139"/>
      <c r="G9" s="70">
        <v>2017</v>
      </c>
      <c r="H9" s="128"/>
    </row>
    <row r="10" spans="1:8" ht="9.9499999999999993" customHeight="1">
      <c r="A10" s="66"/>
      <c r="B10" s="66"/>
      <c r="C10" s="66"/>
      <c r="D10" s="199"/>
      <c r="E10" s="124"/>
      <c r="F10" s="66"/>
      <c r="G10" s="66"/>
      <c r="H10" s="128"/>
    </row>
    <row r="11" spans="1:8" ht="15.75">
      <c r="A11" s="66"/>
      <c r="B11" s="200" t="s">
        <v>19</v>
      </c>
      <c r="C11" s="199"/>
      <c r="D11" s="199"/>
      <c r="E11" s="124"/>
      <c r="F11" s="66"/>
      <c r="G11" s="66"/>
      <c r="H11" s="128"/>
    </row>
    <row r="12" spans="1:8" ht="15.75">
      <c r="A12" s="66"/>
      <c r="B12" s="66"/>
      <c r="C12" s="66" t="s">
        <v>115</v>
      </c>
      <c r="D12" s="199"/>
      <c r="E12" s="201">
        <v>25589</v>
      </c>
      <c r="F12" s="141"/>
      <c r="G12" s="202">
        <v>27223</v>
      </c>
      <c r="H12" s="128"/>
    </row>
    <row r="13" spans="1:8" ht="31.5" customHeight="1">
      <c r="A13" s="66"/>
      <c r="B13" s="66"/>
      <c r="C13" s="238" t="s">
        <v>128</v>
      </c>
      <c r="D13" s="199"/>
      <c r="E13" s="201"/>
      <c r="F13" s="141"/>
      <c r="G13" s="202"/>
      <c r="H13" s="128"/>
    </row>
    <row r="14" spans="1:8" ht="15.75" customHeight="1">
      <c r="A14" s="66"/>
      <c r="B14" s="66"/>
      <c r="C14" s="66" t="s">
        <v>66</v>
      </c>
      <c r="D14" s="199"/>
      <c r="E14" s="164">
        <v>44079</v>
      </c>
      <c r="F14" s="141"/>
      <c r="G14" s="165">
        <v>41658</v>
      </c>
      <c r="H14" s="128"/>
    </row>
    <row r="15" spans="1:8" ht="15.75" hidden="1" customHeight="1">
      <c r="A15" s="66"/>
      <c r="B15" s="66"/>
      <c r="C15" s="66" t="s">
        <v>66</v>
      </c>
      <c r="D15" s="199"/>
      <c r="E15" s="204"/>
      <c r="F15" s="141"/>
      <c r="G15" s="205"/>
      <c r="H15" s="128"/>
    </row>
    <row r="16" spans="1:8" ht="15.75" customHeight="1">
      <c r="A16" s="66"/>
      <c r="B16" s="66"/>
      <c r="C16" s="66" t="s">
        <v>151</v>
      </c>
      <c r="D16" s="199"/>
      <c r="E16" s="204">
        <v>1056</v>
      </c>
      <c r="F16" s="141"/>
      <c r="G16" s="205">
        <v>19598</v>
      </c>
      <c r="H16" s="128"/>
    </row>
    <row r="17" spans="1:8" ht="15.75" customHeight="1">
      <c r="A17" s="66"/>
      <c r="B17" s="66"/>
      <c r="C17" s="66" t="s">
        <v>111</v>
      </c>
      <c r="D17" s="199"/>
      <c r="E17" s="204">
        <v>7947</v>
      </c>
      <c r="F17" s="141"/>
      <c r="G17" s="205">
        <v>-2358</v>
      </c>
      <c r="H17" s="128"/>
    </row>
    <row r="18" spans="1:8" ht="15.75" customHeight="1">
      <c r="A18" s="66"/>
      <c r="B18" s="66"/>
      <c r="C18" s="66" t="s">
        <v>112</v>
      </c>
      <c r="D18" s="199"/>
      <c r="E18" s="206">
        <v>6196</v>
      </c>
      <c r="F18" s="141"/>
      <c r="G18" s="207">
        <v>6661</v>
      </c>
      <c r="H18" s="128"/>
    </row>
    <row r="19" spans="1:8" ht="15.75" customHeight="1">
      <c r="A19" s="66"/>
      <c r="B19" s="66"/>
      <c r="C19" s="66" t="s">
        <v>145</v>
      </c>
      <c r="D19" s="199"/>
      <c r="E19" s="206">
        <v>20270</v>
      </c>
      <c r="F19" s="141"/>
      <c r="G19" s="207">
        <v>0</v>
      </c>
      <c r="H19" s="128"/>
    </row>
    <row r="20" spans="1:8" ht="15.75" customHeight="1">
      <c r="A20" s="66"/>
      <c r="B20" s="66"/>
      <c r="C20" s="66" t="s">
        <v>120</v>
      </c>
      <c r="D20" s="208"/>
      <c r="E20" s="143"/>
      <c r="F20" s="66"/>
      <c r="G20" s="144"/>
      <c r="H20" s="128"/>
    </row>
    <row r="21" spans="1:8" ht="15.75" customHeight="1">
      <c r="A21" s="66"/>
      <c r="B21" s="66"/>
      <c r="C21" s="66" t="s">
        <v>121</v>
      </c>
      <c r="D21" s="208"/>
      <c r="E21" s="143"/>
      <c r="F21" s="66"/>
      <c r="G21" s="144"/>
      <c r="H21" s="128"/>
    </row>
    <row r="22" spans="1:8" ht="15.75" customHeight="1">
      <c r="A22" s="66"/>
      <c r="B22" s="66"/>
      <c r="C22" s="66" t="s">
        <v>67</v>
      </c>
      <c r="D22" s="199"/>
      <c r="E22" s="127">
        <v>7844</v>
      </c>
      <c r="F22" s="209"/>
      <c r="G22" s="210">
        <v>-14844</v>
      </c>
      <c r="H22" s="128"/>
    </row>
    <row r="23" spans="1:8" ht="15.75" customHeight="1">
      <c r="A23" s="66"/>
      <c r="B23" s="66"/>
      <c r="C23" s="66" t="s">
        <v>68</v>
      </c>
      <c r="D23" s="199"/>
      <c r="E23" s="211">
        <v>-18588</v>
      </c>
      <c r="F23" s="212"/>
      <c r="G23" s="213">
        <v>-2644</v>
      </c>
      <c r="H23" s="128"/>
    </row>
    <row r="24" spans="1:8" ht="15.75" customHeight="1">
      <c r="A24" s="66"/>
      <c r="B24" s="66"/>
      <c r="C24" s="66" t="s">
        <v>69</v>
      </c>
      <c r="D24" s="199"/>
      <c r="E24" s="211">
        <v>2270</v>
      </c>
      <c r="F24" s="212"/>
      <c r="G24" s="213">
        <v>-508</v>
      </c>
      <c r="H24" s="128"/>
    </row>
    <row r="25" spans="1:8" ht="15.75" customHeight="1">
      <c r="A25" s="66"/>
      <c r="B25" s="66"/>
      <c r="C25" s="66" t="s">
        <v>23</v>
      </c>
      <c r="D25" s="199"/>
      <c r="E25" s="127">
        <v>-8952</v>
      </c>
      <c r="F25" s="212"/>
      <c r="G25" s="210">
        <v>-14678</v>
      </c>
      <c r="H25" s="128"/>
    </row>
    <row r="26" spans="1:8" ht="15.75" customHeight="1">
      <c r="A26" s="66"/>
      <c r="B26" s="66"/>
      <c r="C26" s="66" t="s">
        <v>24</v>
      </c>
      <c r="D26" s="199"/>
      <c r="E26" s="164">
        <v>-4969</v>
      </c>
      <c r="F26" s="214"/>
      <c r="G26" s="165">
        <v>-3482</v>
      </c>
      <c r="H26" s="128"/>
    </row>
    <row r="27" spans="1:8" ht="15.75" customHeight="1">
      <c r="A27" s="66"/>
      <c r="B27" s="66"/>
      <c r="C27" s="66" t="s">
        <v>75</v>
      </c>
      <c r="D27" s="199"/>
      <c r="E27" s="164">
        <v>-25896</v>
      </c>
      <c r="F27" s="214"/>
      <c r="G27" s="165">
        <v>-15364</v>
      </c>
      <c r="H27" s="128"/>
    </row>
    <row r="28" spans="1:8" ht="15.75" customHeight="1">
      <c r="A28" s="66"/>
      <c r="B28" s="66"/>
      <c r="C28" s="66" t="s">
        <v>62</v>
      </c>
      <c r="D28" s="199"/>
      <c r="E28" s="215">
        <v>-4427</v>
      </c>
      <c r="F28" s="214"/>
      <c r="G28" s="216">
        <v>-505</v>
      </c>
      <c r="H28" s="128"/>
    </row>
    <row r="29" spans="1:8" ht="15.75">
      <c r="A29" s="66"/>
      <c r="B29" s="217" t="s">
        <v>129</v>
      </c>
      <c r="C29" s="217"/>
      <c r="D29" s="199"/>
      <c r="E29" s="218">
        <f>SUM(E12:E28)</f>
        <v>52419</v>
      </c>
      <c r="F29" s="214"/>
      <c r="G29" s="219">
        <f>SUM(G12:G28)</f>
        <v>40757</v>
      </c>
      <c r="H29" s="128"/>
    </row>
    <row r="30" spans="1:8" ht="15.75" customHeight="1">
      <c r="A30" s="66"/>
      <c r="B30" s="66"/>
      <c r="C30" s="66"/>
      <c r="D30" s="199"/>
      <c r="E30" s="124"/>
      <c r="F30" s="66"/>
      <c r="G30" s="66"/>
      <c r="H30" s="128"/>
    </row>
    <row r="31" spans="1:8" ht="15.75" customHeight="1">
      <c r="A31" s="66"/>
      <c r="B31" s="200" t="s">
        <v>20</v>
      </c>
      <c r="C31" s="199"/>
      <c r="D31" s="199"/>
      <c r="E31" s="124"/>
      <c r="F31" s="66"/>
      <c r="G31" s="66"/>
      <c r="H31" s="128"/>
    </row>
    <row r="32" spans="1:8" ht="15.75">
      <c r="A32" s="66"/>
      <c r="B32" s="66"/>
      <c r="C32" s="66" t="s">
        <v>73</v>
      </c>
      <c r="D32" s="199"/>
      <c r="E32" s="143">
        <v>-14052</v>
      </c>
      <c r="F32" s="144"/>
      <c r="G32" s="144">
        <v>-19044</v>
      </c>
      <c r="H32" s="128"/>
    </row>
    <row r="33" spans="1:8" ht="15.75">
      <c r="A33" s="66"/>
      <c r="B33" s="66"/>
      <c r="C33" s="66" t="s">
        <v>146</v>
      </c>
      <c r="D33" s="199"/>
      <c r="E33" s="143">
        <v>39187</v>
      </c>
      <c r="F33" s="144"/>
      <c r="G33" s="207">
        <v>0</v>
      </c>
      <c r="H33" s="128"/>
    </row>
    <row r="34" spans="1:8" ht="15.75">
      <c r="A34" s="66"/>
      <c r="B34" s="66"/>
      <c r="C34" s="66" t="s">
        <v>44</v>
      </c>
      <c r="D34" s="199"/>
      <c r="E34" s="143">
        <v>-15968</v>
      </c>
      <c r="F34" s="144"/>
      <c r="G34" s="144">
        <v>-25867</v>
      </c>
      <c r="H34" s="128"/>
    </row>
    <row r="35" spans="1:8" ht="15.75">
      <c r="A35" s="66"/>
      <c r="B35" s="66"/>
      <c r="C35" s="66" t="s">
        <v>113</v>
      </c>
      <c r="D35" s="199"/>
      <c r="E35" s="206">
        <v>-2500</v>
      </c>
      <c r="F35" s="144"/>
      <c r="G35" s="207">
        <v>-36029</v>
      </c>
      <c r="H35" s="128"/>
    </row>
    <row r="36" spans="1:8" ht="15.75">
      <c r="A36" s="66"/>
      <c r="B36" s="66"/>
      <c r="C36" s="66" t="s">
        <v>126</v>
      </c>
      <c r="D36" s="199"/>
      <c r="E36" s="220">
        <v>-218</v>
      </c>
      <c r="F36" s="144"/>
      <c r="G36" s="256">
        <v>-926</v>
      </c>
      <c r="H36" s="128"/>
    </row>
    <row r="37" spans="1:8" ht="15.75">
      <c r="A37" s="66"/>
      <c r="B37" s="217" t="s">
        <v>157</v>
      </c>
      <c r="C37" s="217"/>
      <c r="D37" s="199"/>
      <c r="E37" s="218">
        <f>SUM(E32:E36)</f>
        <v>6449</v>
      </c>
      <c r="F37" s="214"/>
      <c r="G37" s="219">
        <f>SUM(G32:G36)</f>
        <v>-81866</v>
      </c>
      <c r="H37" s="128"/>
    </row>
    <row r="38" spans="1:8" ht="15.75" customHeight="1">
      <c r="A38" s="66"/>
      <c r="B38" s="66"/>
      <c r="C38" s="66"/>
      <c r="D38" s="199"/>
      <c r="E38" s="164"/>
      <c r="F38" s="165"/>
      <c r="G38" s="165"/>
      <c r="H38" s="128"/>
    </row>
    <row r="39" spans="1:8" ht="15.75">
      <c r="A39" s="66"/>
      <c r="B39" s="200" t="s">
        <v>21</v>
      </c>
      <c r="C39" s="199"/>
      <c r="D39" s="199"/>
      <c r="E39" s="124"/>
      <c r="F39" s="66"/>
      <c r="G39" s="66"/>
      <c r="H39" s="128"/>
    </row>
    <row r="40" spans="1:8" ht="15.75">
      <c r="A40" s="66"/>
      <c r="B40" s="200"/>
      <c r="C40" s="199" t="s">
        <v>83</v>
      </c>
      <c r="D40" s="199"/>
      <c r="E40" s="143">
        <v>-13528</v>
      </c>
      <c r="F40" s="66"/>
      <c r="G40" s="144">
        <v>-13700</v>
      </c>
      <c r="H40" s="128"/>
    </row>
    <row r="41" spans="1:8" ht="31.5" customHeight="1">
      <c r="A41" s="66"/>
      <c r="B41" s="200"/>
      <c r="C41" s="222" t="s">
        <v>122</v>
      </c>
      <c r="D41" s="222"/>
      <c r="E41" s="143">
        <v>-1110</v>
      </c>
      <c r="F41" s="66"/>
      <c r="G41" s="144">
        <v>-1933</v>
      </c>
      <c r="H41" s="128"/>
    </row>
    <row r="42" spans="1:8" ht="31.5" customHeight="1">
      <c r="A42" s="66"/>
      <c r="B42" s="200"/>
      <c r="C42" s="222" t="s">
        <v>123</v>
      </c>
      <c r="D42" s="222"/>
      <c r="E42" s="223">
        <v>1387</v>
      </c>
      <c r="F42" s="66"/>
      <c r="G42" s="224">
        <v>1154</v>
      </c>
      <c r="H42" s="128"/>
    </row>
    <row r="43" spans="1:8" ht="15.75" customHeight="1">
      <c r="A43" s="66"/>
      <c r="B43" s="200"/>
      <c r="C43" s="66" t="s">
        <v>94</v>
      </c>
      <c r="D43" s="199"/>
      <c r="E43" s="203">
        <v>-10409</v>
      </c>
      <c r="F43" s="165"/>
      <c r="G43" s="221">
        <v>-7422</v>
      </c>
      <c r="H43" s="128"/>
    </row>
    <row r="44" spans="1:8" ht="15.75" customHeight="1">
      <c r="A44" s="66"/>
      <c r="B44" s="66"/>
      <c r="C44" s="66" t="s">
        <v>104</v>
      </c>
      <c r="D44" s="199"/>
      <c r="E44" s="223">
        <v>101428</v>
      </c>
      <c r="F44" s="165"/>
      <c r="G44" s="224">
        <v>94407</v>
      </c>
      <c r="H44" s="128"/>
    </row>
    <row r="45" spans="1:8" ht="15.75" customHeight="1">
      <c r="A45" s="66"/>
      <c r="B45" s="66"/>
      <c r="C45" s="66" t="s">
        <v>105</v>
      </c>
      <c r="D45" s="199"/>
      <c r="E45" s="223">
        <v>-135433</v>
      </c>
      <c r="F45" s="165"/>
      <c r="G45" s="224">
        <v>-58490</v>
      </c>
      <c r="H45" s="128"/>
    </row>
    <row r="46" spans="1:8" ht="15.75">
      <c r="A46" s="66"/>
      <c r="B46" s="66"/>
      <c r="C46" s="66" t="s">
        <v>106</v>
      </c>
      <c r="D46" s="199"/>
      <c r="E46" s="223">
        <v>-477</v>
      </c>
      <c r="F46" s="165"/>
      <c r="G46" s="224">
        <v>-1233</v>
      </c>
      <c r="H46" s="128"/>
    </row>
    <row r="47" spans="1:8" ht="15.75">
      <c r="A47" s="66"/>
      <c r="B47" s="66"/>
      <c r="C47" s="66" t="s">
        <v>127</v>
      </c>
      <c r="D47" s="199"/>
      <c r="E47" s="203">
        <v>-574</v>
      </c>
      <c r="F47" s="165"/>
      <c r="G47" s="221">
        <v>-514</v>
      </c>
      <c r="H47" s="128"/>
    </row>
    <row r="48" spans="1:8" ht="15.75">
      <c r="A48" s="66"/>
      <c r="B48" s="66"/>
      <c r="C48" s="66" t="s">
        <v>119</v>
      </c>
      <c r="D48" s="199"/>
      <c r="E48" s="203">
        <v>-23</v>
      </c>
      <c r="F48" s="165"/>
      <c r="G48" s="221">
        <v>-1926</v>
      </c>
      <c r="H48" s="128"/>
    </row>
    <row r="49" spans="1:8" ht="15.75">
      <c r="A49" s="66"/>
      <c r="B49" s="217" t="s">
        <v>158</v>
      </c>
      <c r="C49" s="217"/>
      <c r="D49" s="199"/>
      <c r="E49" s="218">
        <f>SUM(E40:E48)</f>
        <v>-58739</v>
      </c>
      <c r="F49" s="214"/>
      <c r="G49" s="219">
        <f>SUM(G40:G48)</f>
        <v>10343</v>
      </c>
      <c r="H49" s="128"/>
    </row>
    <row r="50" spans="1:8" ht="15.75">
      <c r="A50" s="66"/>
      <c r="B50" s="66"/>
      <c r="C50" s="66"/>
      <c r="D50" s="199"/>
      <c r="E50" s="215"/>
      <c r="F50" s="214"/>
      <c r="G50" s="216"/>
      <c r="H50" s="128"/>
    </row>
    <row r="51" spans="1:8" ht="16.5" customHeight="1">
      <c r="A51" s="66"/>
      <c r="B51" s="66" t="s">
        <v>82</v>
      </c>
      <c r="C51" s="66"/>
      <c r="D51" s="199"/>
      <c r="E51" s="166">
        <v>-1021</v>
      </c>
      <c r="F51" s="165"/>
      <c r="G51" s="167">
        <v>3208</v>
      </c>
      <c r="H51" s="128"/>
    </row>
    <row r="52" spans="1:8" ht="15.75" customHeight="1">
      <c r="A52" s="66"/>
      <c r="B52" s="128" t="s">
        <v>159</v>
      </c>
      <c r="C52" s="225"/>
      <c r="D52" s="226"/>
      <c r="E52" s="164">
        <f>+E51+E29+E37+E49</f>
        <v>-892</v>
      </c>
      <c r="F52" s="165"/>
      <c r="G52" s="165">
        <f>+G51+G29+G37+G49</f>
        <v>-27558</v>
      </c>
      <c r="H52" s="128"/>
    </row>
    <row r="53" spans="1:8" ht="15.75" customHeight="1">
      <c r="A53" s="66"/>
      <c r="B53" s="66" t="s">
        <v>71</v>
      </c>
      <c r="C53" s="66"/>
      <c r="D53" s="199"/>
      <c r="E53" s="164">
        <v>54011</v>
      </c>
      <c r="F53" s="165"/>
      <c r="G53" s="165">
        <v>81569</v>
      </c>
      <c r="H53" s="128"/>
    </row>
    <row r="54" spans="1:8" ht="15.75" customHeight="1" thickBot="1">
      <c r="A54" s="66"/>
      <c r="B54" s="66" t="s">
        <v>125</v>
      </c>
      <c r="C54" s="66"/>
      <c r="D54" s="199"/>
      <c r="E54" s="227">
        <f>+E53+E52</f>
        <v>53119</v>
      </c>
      <c r="F54" s="165"/>
      <c r="G54" s="228">
        <f>+G53+G52</f>
        <v>54011</v>
      </c>
      <c r="H54" s="128"/>
    </row>
    <row r="55" spans="1:8" ht="15.75" customHeight="1" thickTop="1">
      <c r="A55" s="66"/>
      <c r="B55" s="66"/>
      <c r="C55" s="66"/>
      <c r="D55" s="199"/>
      <c r="E55" s="164"/>
      <c r="F55" s="165"/>
      <c r="G55" s="165"/>
      <c r="H55" s="128"/>
    </row>
    <row r="56" spans="1:8" ht="15.75" customHeight="1">
      <c r="A56" s="66"/>
      <c r="B56" s="66"/>
      <c r="C56" s="66"/>
      <c r="D56" s="199"/>
      <c r="E56" s="164"/>
      <c r="F56" s="165"/>
      <c r="G56" s="165"/>
      <c r="H56" s="128"/>
    </row>
    <row r="57" spans="1:8" ht="9.9499999999999993" customHeight="1">
      <c r="A57" s="3"/>
      <c r="B57" s="3"/>
      <c r="C57" s="3"/>
      <c r="D57" s="41"/>
      <c r="E57" s="40"/>
      <c r="F57" s="41"/>
      <c r="G57" s="41"/>
    </row>
    <row r="58" spans="1:8" ht="15.75">
      <c r="A58" s="3"/>
      <c r="B58" s="3"/>
      <c r="C58" s="3"/>
      <c r="D58" s="41"/>
      <c r="E58" s="43"/>
      <c r="F58" s="42"/>
      <c r="G58" s="42"/>
    </row>
    <row r="59" spans="1:8">
      <c r="C59" s="3"/>
      <c r="D59" s="41"/>
      <c r="E59" s="44"/>
      <c r="F59" s="44"/>
      <c r="G59" s="44"/>
    </row>
    <row r="60" spans="1:8">
      <c r="A60" s="32"/>
      <c r="B60" s="32"/>
      <c r="C60" s="32"/>
      <c r="D60" s="44"/>
      <c r="E60" s="45"/>
      <c r="F60" s="45"/>
      <c r="G60" s="45"/>
      <c r="H60" s="2"/>
    </row>
    <row r="61" spans="1:8">
      <c r="E61" s="46"/>
      <c r="F61" s="46"/>
      <c r="G61" s="46"/>
    </row>
    <row r="62" spans="1:8">
      <c r="E62" s="46"/>
      <c r="F62" s="46"/>
      <c r="G62" s="46"/>
    </row>
    <row r="63" spans="1:8">
      <c r="E63" s="46"/>
      <c r="F63" s="46"/>
      <c r="G63" s="46"/>
    </row>
    <row r="64" spans="1:8">
      <c r="E64" s="46"/>
      <c r="F64" s="46"/>
      <c r="G64" s="46"/>
    </row>
    <row r="65" spans="5:17">
      <c r="E65" s="46"/>
      <c r="F65" s="46"/>
      <c r="G65" s="46"/>
    </row>
    <row r="66" spans="5:17">
      <c r="E66" s="46"/>
      <c r="F66" s="46"/>
      <c r="G66" s="46"/>
    </row>
    <row r="78" spans="5:17">
      <c r="P78" s="35"/>
      <c r="Q78" s="35"/>
    </row>
    <row r="79" spans="5:17">
      <c r="P79" s="35"/>
      <c r="Q79" s="35"/>
    </row>
    <row r="80" spans="5:17">
      <c r="P80" s="35"/>
      <c r="Q80" s="35"/>
    </row>
    <row r="81" spans="16:17">
      <c r="P81" s="35"/>
      <c r="Q81" s="35"/>
    </row>
    <row r="82" spans="16:17">
      <c r="P82" s="36"/>
      <c r="Q82" s="36"/>
    </row>
    <row r="186" spans="15:21">
      <c r="O186" s="35"/>
      <c r="P186" s="35"/>
      <c r="T186" s="35"/>
      <c r="U186" s="35"/>
    </row>
    <row r="187" spans="15:21">
      <c r="O187" s="35"/>
      <c r="P187" s="35"/>
      <c r="T187" s="35"/>
      <c r="U187" s="35"/>
    </row>
    <row r="188" spans="15:21">
      <c r="O188" s="35"/>
      <c r="P188" s="35"/>
      <c r="T188" s="35"/>
      <c r="U188" s="35"/>
    </row>
    <row r="189" spans="15:21">
      <c r="O189" s="35"/>
      <c r="P189" s="35"/>
      <c r="T189" s="35"/>
      <c r="U189" s="35"/>
    </row>
    <row r="190" spans="15:21">
      <c r="O190" s="37"/>
      <c r="P190" s="37"/>
      <c r="T190" s="37"/>
      <c r="U190" s="37"/>
    </row>
    <row r="248" spans="15:20">
      <c r="Q248" s="35"/>
      <c r="R248" s="35"/>
      <c r="S248" s="38"/>
    </row>
    <row r="250" spans="15:20">
      <c r="O250" s="38"/>
      <c r="Q250" s="35"/>
      <c r="R250" s="35"/>
      <c r="S250" s="35"/>
      <c r="T250" s="38"/>
    </row>
    <row r="251" spans="15:20">
      <c r="O251" s="38"/>
      <c r="Q251" s="35"/>
      <c r="R251" s="35"/>
      <c r="S251" s="35"/>
      <c r="T251" s="38"/>
    </row>
    <row r="252" spans="15:20">
      <c r="O252" s="38"/>
      <c r="Q252" s="35"/>
      <c r="R252" s="35"/>
      <c r="S252" s="35"/>
      <c r="T252" s="38"/>
    </row>
    <row r="253" spans="15:20">
      <c r="O253" s="38"/>
      <c r="Q253" s="35"/>
      <c r="R253" s="35"/>
      <c r="S253" s="35"/>
      <c r="T253" s="38"/>
    </row>
    <row r="254" spans="15:20">
      <c r="O254" s="38"/>
      <c r="Q254" s="35"/>
      <c r="R254" s="35"/>
      <c r="S254" s="35"/>
      <c r="T254" s="38"/>
    </row>
    <row r="255" spans="15:20">
      <c r="O255" s="38"/>
      <c r="Q255" s="35"/>
      <c r="R255" s="35"/>
      <c r="S255" s="35"/>
      <c r="T255" s="38"/>
    </row>
    <row r="256" spans="15:20">
      <c r="O256" s="38"/>
      <c r="Q256" s="35"/>
      <c r="R256" s="35"/>
      <c r="S256" s="35"/>
      <c r="T256" s="38"/>
    </row>
    <row r="257" spans="15:20">
      <c r="O257" s="38"/>
      <c r="Q257" s="35"/>
      <c r="R257" s="35"/>
      <c r="S257" s="35"/>
      <c r="T257" s="38"/>
    </row>
    <row r="258" spans="15:20">
      <c r="O258" s="38"/>
      <c r="Q258" s="35"/>
      <c r="R258" s="35"/>
      <c r="S258" s="35"/>
      <c r="T258" s="38"/>
    </row>
    <row r="259" spans="15:20">
      <c r="O259" s="38"/>
      <c r="Q259" s="35"/>
      <c r="R259" s="35"/>
      <c r="S259" s="35"/>
      <c r="T259" s="38"/>
    </row>
    <row r="260" spans="15:20">
      <c r="O260" s="38"/>
      <c r="Q260" s="35"/>
      <c r="R260" s="35"/>
      <c r="S260" s="35"/>
      <c r="T260" s="38"/>
    </row>
    <row r="261" spans="15:20">
      <c r="O261" s="38"/>
      <c r="Q261" s="35"/>
      <c r="R261" s="35"/>
      <c r="S261" s="35"/>
      <c r="T261" s="38"/>
    </row>
    <row r="262" spans="15:20">
      <c r="O262" s="38"/>
      <c r="Q262" s="35"/>
      <c r="R262" s="35"/>
      <c r="S262" s="35"/>
      <c r="T262" s="38"/>
    </row>
    <row r="263" spans="15:20">
      <c r="O263" s="38"/>
      <c r="Q263" s="35"/>
      <c r="R263" s="35"/>
      <c r="S263" s="35"/>
      <c r="T263" s="38"/>
    </row>
    <row r="264" spans="15:20">
      <c r="O264" s="38"/>
      <c r="Q264" s="35"/>
      <c r="R264" s="35"/>
      <c r="S264" s="35"/>
      <c r="T264" s="38"/>
    </row>
    <row r="265" spans="15:20">
      <c r="O265" s="38"/>
      <c r="Q265" s="35"/>
      <c r="R265" s="35"/>
      <c r="S265" s="35"/>
      <c r="T265" s="38"/>
    </row>
    <row r="266" spans="15:20">
      <c r="O266" s="38"/>
      <c r="Q266" s="35"/>
      <c r="R266" s="35"/>
      <c r="S266" s="35"/>
      <c r="T266" s="38"/>
    </row>
    <row r="267" spans="15:20">
      <c r="O267" s="38"/>
      <c r="Q267" s="35"/>
      <c r="R267" s="35"/>
      <c r="S267" s="35"/>
      <c r="T267" s="38"/>
    </row>
    <row r="268" spans="15:20">
      <c r="O268" s="38"/>
      <c r="Q268" s="35"/>
      <c r="R268" s="35"/>
      <c r="S268" s="35"/>
      <c r="T268" s="38"/>
    </row>
    <row r="269" spans="15:20">
      <c r="O269" s="38"/>
      <c r="Q269" s="35"/>
      <c r="R269" s="35"/>
      <c r="S269" s="35"/>
      <c r="T269" s="38"/>
    </row>
    <row r="271" spans="15:20">
      <c r="O271" s="38"/>
      <c r="Q271" s="35"/>
      <c r="R271" s="35"/>
      <c r="S271" s="35"/>
      <c r="T271" s="38"/>
    </row>
    <row r="276" spans="15:20">
      <c r="O276" s="38"/>
      <c r="Q276" s="35"/>
      <c r="R276" s="35"/>
      <c r="S276" s="35"/>
      <c r="T276" s="38"/>
    </row>
    <row r="277" spans="15:20">
      <c r="Q277" s="35"/>
      <c r="R277" s="35"/>
      <c r="S277" s="35"/>
    </row>
    <row r="278" spans="15:20">
      <c r="O278" s="38"/>
      <c r="Q278" s="35"/>
      <c r="R278" s="35"/>
      <c r="S278" s="35"/>
      <c r="T278" s="38"/>
    </row>
    <row r="279" spans="15:20">
      <c r="Q279" s="35"/>
      <c r="R279" s="35"/>
      <c r="S279" s="35"/>
    </row>
    <row r="280" spans="15:20">
      <c r="O280" s="38"/>
      <c r="Q280" s="35"/>
      <c r="R280" s="35"/>
      <c r="S280" s="35"/>
      <c r="T280" s="38"/>
    </row>
    <row r="281" spans="15:20">
      <c r="Q281" s="35"/>
      <c r="R281" s="35"/>
      <c r="S281" s="35"/>
    </row>
    <row r="282" spans="15:20">
      <c r="O282" s="38"/>
      <c r="Q282" s="35"/>
      <c r="R282" s="35"/>
      <c r="S282" s="35"/>
      <c r="T282" s="38"/>
    </row>
    <row r="286" spans="15:20">
      <c r="O286" s="38"/>
      <c r="Q286" s="35"/>
      <c r="R286" s="35"/>
      <c r="S286" s="35"/>
      <c r="T286" s="38"/>
    </row>
  </sheetData>
  <mergeCells count="2">
    <mergeCell ref="A6:G6"/>
    <mergeCell ref="A5:G5"/>
  </mergeCells>
  <phoneticPr fontId="0" type="noConversion"/>
  <printOptions horizontalCentered="1"/>
  <pageMargins left="0.75" right="0.75" top="1" bottom="1" header="0.5" footer="0.5"/>
  <pageSetup scale="68" orientation="portrait" r:id="rId1"/>
  <headerFooter alignWithMargins="0">
    <oddFooter>&amp;C&amp;"Arial,Regular"Page 17 of 17</oddFooter>
  </headerFooter>
  <colBreaks count="1" manualBreakCount="1">
    <brk id="7" max="4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QTR Income Statement</vt:lpstr>
      <vt:lpstr>YTD Income Statement</vt:lpstr>
      <vt:lpstr>Balance Sheets</vt:lpstr>
      <vt:lpstr>Segment Results </vt:lpstr>
      <vt:lpstr>Gross Profit Segment Results</vt:lpstr>
      <vt:lpstr>Cash Flows</vt:lpstr>
      <vt:lpstr>'Gross Profit Segment Results'!_C</vt:lpstr>
      <vt:lpstr>'Segment Results '!_C</vt:lpstr>
      <vt:lpstr>'QTR Income Statement'!B</vt:lpstr>
      <vt:lpstr>'YTD Income Statement'!B</vt:lpstr>
      <vt:lpstr>D</vt:lpstr>
      <vt:lpstr>'Balance Sheets'!Print_Area</vt:lpstr>
      <vt:lpstr>'Cash Flows'!Print_Area</vt:lpstr>
      <vt:lpstr>'Gross Profit Segment Results'!Print_Area</vt:lpstr>
      <vt:lpstr>'QTR Income Statement'!Print_Area</vt:lpstr>
      <vt:lpstr>'Segment Results '!Print_Area</vt:lpstr>
      <vt:lpstr>'YTD Income Statement'!Print_Area</vt:lpstr>
    </vt:vector>
  </TitlesOfParts>
  <Company>Crawford &amp;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Crawford Employee</dc:creator>
  <cp:lastModifiedBy>Barbara W. Snow</cp:lastModifiedBy>
  <cp:lastPrinted>2019-02-22T14:57:40Z</cp:lastPrinted>
  <dcterms:created xsi:type="dcterms:W3CDTF">1999-10-15T21:14:17Z</dcterms:created>
  <dcterms:modified xsi:type="dcterms:W3CDTF">2019-02-25T18:56:37Z</dcterms:modified>
</cp:coreProperties>
</file>