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2465" activeTab="0"/>
  </bookViews>
  <sheets>
    <sheet name="tukst.Lt-EUR" sheetId="1" r:id="rId1"/>
    <sheet name="skirstymas1" sheetId="2" state="hidden" r:id="rId2"/>
    <sheet name="skirstymas2" sheetId="3" state="hidden" r:id="rId3"/>
    <sheet name="tukst.LT2" sheetId="4" state="hidden" r:id="rId4"/>
    <sheet name="skirstymas3" sheetId="5" state="hidden" r:id="rId5"/>
    <sheet name="tūkst.LT3" sheetId="6" state="hidden" r:id="rId6"/>
  </sheets>
  <definedNames/>
  <calcPr fullCalcOnLoad="1"/>
</workbook>
</file>

<file path=xl/sharedStrings.xml><?xml version="1.0" encoding="utf-8"?>
<sst xmlns="http://schemas.openxmlformats.org/spreadsheetml/2006/main" count="453" uniqueCount="177">
  <si>
    <t>AB „Klaipėdos nafta”</t>
  </si>
  <si>
    <t>valdybai</t>
  </si>
  <si>
    <t>metai, faktiškai apskaičiuota litais</t>
  </si>
  <si>
    <t xml:space="preserve">                       Einamųjų  metų grynasis pelnas:</t>
  </si>
  <si>
    <t>Pervedama iš rezervų iš viso, tai yra</t>
  </si>
  <si>
    <r>
      <t xml:space="preserve">1.  Panaudojus rezervus sudarytus paskirstant  ankstesnių  metų </t>
    </r>
    <r>
      <rPr>
        <b/>
        <sz val="10"/>
        <rFont val="Arial"/>
        <family val="2"/>
      </rPr>
      <t xml:space="preserve"> pelną</t>
    </r>
    <r>
      <rPr>
        <sz val="10"/>
        <rFont val="Arial"/>
        <family val="2"/>
      </rPr>
      <t>:</t>
    </r>
  </si>
  <si>
    <t xml:space="preserve">  -  iš panaudoto rezervo paramai</t>
  </si>
  <si>
    <t xml:space="preserve">  -  iš panaudoto rezervo darbuotojų premijoms </t>
  </si>
  <si>
    <t xml:space="preserve">  -  iš panaudoto rezervo mokėjimams, numatytiems kolektyvinėje sutartyje</t>
  </si>
  <si>
    <t>Einamųjų metų paskirstytinasis pelnas:</t>
  </si>
  <si>
    <t>Rezervų sudarymas</t>
  </si>
  <si>
    <t>litų</t>
  </si>
  <si>
    <t xml:space="preserve">                    Privalomasis rezervas:</t>
  </si>
  <si>
    <t xml:space="preserve">  Akcininkams paskirtų dividendų palyginamoji lentelė:</t>
  </si>
  <si>
    <t>Akcininkai</t>
  </si>
  <si>
    <t>metai, faktiškai patvirtinta litais</t>
  </si>
  <si>
    <t>Dividendai, viso:</t>
  </si>
  <si>
    <t>tenka kitiems akcininkams (už 100 455 574 akcijas)</t>
  </si>
  <si>
    <t>Dividendų suma tenkanti 1-ai akcijai:</t>
  </si>
  <si>
    <t>Valstybei priklausančios akcijos,  vienetais</t>
  </si>
  <si>
    <t>241 544 426</t>
  </si>
  <si>
    <t>Straipsniai</t>
  </si>
  <si>
    <t>metai, faktiškai paskirstyta litais</t>
  </si>
  <si>
    <t xml:space="preserve">Ankstesnių finansinių metų  nepaskirstytasis pelnas (nuostoliai) ataskaitinių  finansinių metų pabaigoje </t>
  </si>
  <si>
    <t>Grynasis ataskaitinių finansinių  metų pelnas  (nuostoliai)</t>
  </si>
  <si>
    <t>Pelno (nuostolių) ataskaitoje nepripažintas ataskaitinių finansinių metų pelnas (nuostoliai)</t>
  </si>
  <si>
    <t>Pervedimai iš rezervų</t>
  </si>
  <si>
    <t>Akcininkų įnašai bendrovės nuostoliams padengti</t>
  </si>
  <si>
    <t xml:space="preserve">  -    pelno dalis,  paskirta  dividendams išmokėti</t>
  </si>
  <si>
    <t xml:space="preserve">  -    pelno dalis,  paskirta metinėms išmokoms (tantjemoms), </t>
  </si>
  <si>
    <t xml:space="preserve">       darbuotojų premijoms ir kitiems tikslams, iš jų:</t>
  </si>
  <si>
    <t xml:space="preserve">                                            darbuotojų premijoms </t>
  </si>
  <si>
    <t>10. Pelno dalis, paskirta dividendams išmokėti</t>
  </si>
  <si>
    <t>12. Nepaskirstytasis pelnas (nuostoliai)-finansinių metų pabaigoje</t>
  </si>
  <si>
    <r>
      <t xml:space="preserve">Paskirstytinojo pelno skaičiavimas                   </t>
    </r>
    <r>
      <rPr>
        <sz val="10"/>
        <rFont val="Arial"/>
        <family val="0"/>
      </rPr>
      <t xml:space="preserve"> </t>
    </r>
  </si>
  <si>
    <t>metai,  faktiškai skirta litais</t>
  </si>
  <si>
    <t>tenka Valstybei, atstovaujamai  Energetikos ministerijos</t>
  </si>
  <si>
    <t>Iš viso akcijų,   vienetais</t>
  </si>
  <si>
    <t>Pelno (nuostolių) paskirstymo palyginamoji lentelė:</t>
  </si>
  <si>
    <t xml:space="preserve"> 3. Pelno (nuostolių) ataskaitoje nepripažintas ataskaitinių finansinių metų pelnas (nuostoliai)</t>
  </si>
  <si>
    <t xml:space="preserve"> 2. Grynasis ataskaitinių finansinių metų  pelnas (nuostoliai) </t>
  </si>
  <si>
    <t xml:space="preserve"> 4. Pervedimai iš rezervų  </t>
  </si>
  <si>
    <t xml:space="preserve">                                   iš  jų:   rezervas  paramai</t>
  </si>
  <si>
    <t xml:space="preserve">                                  rezervas rekonstrukcijai ir kapitalinėms  investicijoms</t>
  </si>
  <si>
    <t xml:space="preserve">                                  rezervas mokėjimams, numatytiems kolektyvinėje sutartyje</t>
  </si>
  <si>
    <t xml:space="preserve"> 5. Akcininkų įnašai  bendrovės nuostoliams  padengti</t>
  </si>
  <si>
    <t xml:space="preserve"> 6. Paskirstytinasis  pelnas (nuostoliai) iš viso</t>
  </si>
  <si>
    <r>
      <t xml:space="preserve"> 7. Pelno dalis, paskirta į</t>
    </r>
    <r>
      <rPr>
        <b/>
        <sz val="12"/>
        <rFont val="Times New Roman"/>
        <family val="1"/>
      </rPr>
      <t xml:space="preserve">  </t>
    </r>
    <r>
      <rPr>
        <sz val="12"/>
        <rFont val="Times New Roman"/>
        <family val="1"/>
      </rPr>
      <t>privalomąjį  rezervą</t>
    </r>
    <r>
      <rPr>
        <b/>
        <sz val="12"/>
        <rFont val="Times New Roman"/>
        <family val="1"/>
      </rPr>
      <t xml:space="preserve"> </t>
    </r>
  </si>
  <si>
    <r>
      <t xml:space="preserve"> 8. Pelno dalis, paskirta į</t>
    </r>
    <r>
      <rPr>
        <b/>
        <sz val="12"/>
        <rFont val="Times New Roman"/>
        <family val="1"/>
      </rPr>
      <t xml:space="preserve">  </t>
    </r>
    <r>
      <rPr>
        <sz val="12"/>
        <rFont val="Times New Roman"/>
        <family val="1"/>
      </rPr>
      <t>rezervą savoms akcijoms įsigyti</t>
    </r>
  </si>
  <si>
    <t xml:space="preserve"> 9. Pelno dalis, paskirta į kitus rezervus</t>
  </si>
  <si>
    <t xml:space="preserve">Generalinis direktorius </t>
  </si>
  <si>
    <t xml:space="preserve"> Ankstesniais metais į  privalomąjį   rezervą  skirta</t>
  </si>
  <si>
    <t xml:space="preserve">Siūlomas sprendimo projektas: </t>
  </si>
  <si>
    <t xml:space="preserve">  2. Teikti šį projektą stebėtojų tarybai bei eiliniam visuotiniam akcininkų susirinkimui."</t>
  </si>
  <si>
    <r>
      <t xml:space="preserve">Pagal  </t>
    </r>
    <r>
      <rPr>
        <b/>
        <sz val="10"/>
        <rFont val="Arial"/>
        <family val="2"/>
      </rPr>
      <t>2010  metų</t>
    </r>
    <r>
      <rPr>
        <sz val="10"/>
        <rFont val="Arial"/>
        <family val="0"/>
      </rPr>
      <t xml:space="preserve">  Bendrųjų pajamų  ataskaitą bendrovė  uždirbo  </t>
    </r>
    <r>
      <rPr>
        <b/>
        <sz val="10"/>
        <rFont val="Arial"/>
        <family val="2"/>
      </rPr>
      <t xml:space="preserve">25 916 952,53 </t>
    </r>
    <r>
      <rPr>
        <sz val="10"/>
        <rFont val="Arial"/>
        <family val="2"/>
      </rPr>
      <t>l</t>
    </r>
    <r>
      <rPr>
        <sz val="10"/>
        <rFont val="Arial"/>
        <family val="0"/>
      </rPr>
      <t xml:space="preserve">itus grynojo pelno </t>
    </r>
  </si>
  <si>
    <t>Panaudojus  iš 2009 metų pelno sudarytus rezervus, 2010  metais iš rezervų perkeliama į paskirstytinąjį pelną:</t>
  </si>
  <si>
    <t xml:space="preserve">   Vadovaujantis Akcinių bendrovių įstatymo 34 straipsnio 8 d. bendrovės „valdyba analizuoja,  vertina bendrovės  metinių finansinių</t>
  </si>
  <si>
    <t xml:space="preserve">ataskaitų rinkinį, pelno (nuostolių) paskirstymo projektą ir kartu su bendrovės metiniu pranešimu teikia juos stebėtojų  tarybai bei </t>
  </si>
  <si>
    <t>bei visuotiniam akcininkų susirinkimui", pateikiame informaciją apie 2010 m. pelno skirstymą:</t>
  </si>
  <si>
    <t xml:space="preserve">  -        panaudotas rezervas paramai</t>
  </si>
  <si>
    <t xml:space="preserve">  -        panaudotas rezervas darbuotojų premijoms</t>
  </si>
  <si>
    <t xml:space="preserve">  -        panaudotas rezervas  mokėjimams numatytiems kolektyvinėje sutartyje</t>
  </si>
  <si>
    <t>Iš viso:</t>
  </si>
  <si>
    <t>2010 metai, litais</t>
  </si>
  <si>
    <t xml:space="preserve">  -  iš panaudoto rezervo rekonstrukcijai ir kapitalinėms  investicijoms</t>
  </si>
  <si>
    <r>
      <t>DĖL AB</t>
    </r>
    <r>
      <rPr>
        <b/>
        <sz val="12"/>
        <rFont val="Arial"/>
        <family val="2"/>
      </rPr>
      <t>„</t>
    </r>
    <r>
      <rPr>
        <b/>
        <sz val="12"/>
        <rFont val="Arial"/>
        <family val="2"/>
      </rPr>
      <t>KLAIPĖDOS NAFTA</t>
    </r>
    <r>
      <rPr>
        <b/>
        <sz val="12"/>
        <rFont val="Arial"/>
        <family val="2"/>
      </rPr>
      <t>”</t>
    </r>
    <r>
      <rPr>
        <b/>
        <sz val="12"/>
        <rFont val="Arial"/>
        <family val="2"/>
      </rPr>
      <t xml:space="preserve">  2010 METŲ PELNO (NUOSTOLIŲ) PASKIRSTYMO</t>
    </r>
  </si>
  <si>
    <t>Jeigu privalomasis rezervas yra mažesnis kaip 1/10 įstatinio kapitalo, atskaitymai privalomi ir negali būti mažesni kaip 1/20</t>
  </si>
  <si>
    <t>( 5% )  grynojo ataskaitinių finansinių  metų pelno, kol bus pasiektas 1/10  įstatinio kapitalo.</t>
  </si>
  <si>
    <r>
      <t xml:space="preserve">1. Privalomasis rezervas.  </t>
    </r>
    <r>
      <rPr>
        <sz val="10"/>
        <rFont val="Arial"/>
        <family val="2"/>
      </rPr>
      <t xml:space="preserve">Pagal Akcinių bendrovių įstatymo 59 str. 5 p.  paskirstant pelną sudaromas  privalomasis rezervas. </t>
    </r>
  </si>
  <si>
    <r>
      <t xml:space="preserve">Privalomasis rezervas gali būti naudojamas </t>
    </r>
    <r>
      <rPr>
        <b/>
        <sz val="10"/>
        <rFont val="Arial"/>
        <family val="2"/>
      </rPr>
      <t xml:space="preserve">tik bendrovės nuostoliams padengti. Iki  2010 metų pelno </t>
    </r>
    <r>
      <rPr>
        <sz val="10"/>
        <rFont val="Arial"/>
        <family val="0"/>
      </rPr>
      <t xml:space="preserve">skirstymo bendrovės </t>
    </r>
  </si>
  <si>
    <r>
      <t xml:space="preserve">privalomasis rezervas  -  </t>
    </r>
    <r>
      <rPr>
        <b/>
        <sz val="10"/>
        <rFont val="Arial"/>
        <family val="2"/>
      </rPr>
      <t xml:space="preserve">19 000 000 litų   (tai mažiau negu 1/10  įstatinio kapitalo  =  34 200 000 Lt) </t>
    </r>
  </si>
  <si>
    <r>
      <t xml:space="preserve"> </t>
    </r>
    <r>
      <rPr>
        <b/>
        <sz val="10"/>
        <rFont val="Arial"/>
        <family val="2"/>
      </rPr>
      <t xml:space="preserve"> 5 %  grynojo ataskaitinių finansinių  metų pelno</t>
    </r>
    <r>
      <rPr>
        <sz val="10"/>
        <rFont val="Arial"/>
        <family val="0"/>
      </rPr>
      <t xml:space="preserve"> ( 25 916 953 x 5 :100 )</t>
    </r>
  </si>
  <si>
    <t xml:space="preserve">Skirstant 2010 metų pelną į privalomąjį rezervą skirti </t>
  </si>
  <si>
    <r>
      <t xml:space="preserve">Po pelno paskirstymo bendrovės </t>
    </r>
    <r>
      <rPr>
        <b/>
        <sz val="10"/>
        <rFont val="Arial"/>
        <family val="2"/>
      </rPr>
      <t>privalomasis rezervas būtų   20 300 000 litų</t>
    </r>
    <r>
      <rPr>
        <sz val="10"/>
        <rFont val="Arial"/>
        <family val="0"/>
      </rPr>
      <t xml:space="preserve"> .</t>
    </r>
  </si>
  <si>
    <r>
      <t xml:space="preserve"> 2. Dividendai.  </t>
    </r>
    <r>
      <rPr>
        <sz val="10"/>
        <rFont val="Arial"/>
        <family val="2"/>
      </rPr>
      <t xml:space="preserve">Pagal 2001-12-03 LRV nutarimo Nr.1451 </t>
    </r>
    <r>
      <rPr>
        <sz val="10"/>
        <rFont val="Arial"/>
        <family val="0"/>
      </rPr>
      <t>„</t>
    </r>
    <r>
      <rPr>
        <sz val="10"/>
        <rFont val="Arial"/>
        <family val="2"/>
      </rPr>
      <t xml:space="preserve">Dėl Lietuvos Respublikos Vyriausybės 1997 m. sausio 14 d. </t>
    </r>
  </si>
  <si>
    <t xml:space="preserve"> nutarimo Nr.20 „Dėl dividendų už valstybei priklausančias akcijas" dalinio pakeitimo" nuostatas „valstybei nuosavybės teise </t>
  </si>
  <si>
    <t xml:space="preserve"> priklausančių akcijų valdytojai privalo siekti, kad bendrovėse, kuriose valstybei nuosavybės teise priklauso akcijų, suteikiančių</t>
  </si>
  <si>
    <t xml:space="preserve"> daugiau kaip pusę visų balsų, dividendams skiriama pelno dalis  būtų ne mažesnė kaip 7 procentai įstatinio kapitalo</t>
  </si>
  <si>
    <t xml:space="preserve"> jeigu tai neviršija 40 procentų bendrovės paskirstytinojo pelno, išskyrus tuos atvejus, kai LRV nutaria kitaip."</t>
  </si>
  <si>
    <t xml:space="preserve">   7 %  įstatinio kapitalo    ( 342 000 000 x 7 :100 )</t>
  </si>
  <si>
    <t xml:space="preserve">  40 %  bendrovės paskirstytinojo  finansinių  metų pelno ( 27 716 953 x 40 :100 )</t>
  </si>
  <si>
    <t>Prašome pritarti 12 000 000  litų  dividendų  už 2010  finansinius metus mokėjimui.</t>
  </si>
  <si>
    <t>Nepaskirstytasis pelnas (nuostoliai) ataskaitinių finansinių metų pabaigoje, perkeliamas į kitus finansinius metus</t>
  </si>
  <si>
    <t>Paskirstytinasis pelnas (nuostoliai) iš viso</t>
  </si>
  <si>
    <t xml:space="preserve">  - pelno dalis,  paskirta į privalomąjį rezervą</t>
  </si>
  <si>
    <t xml:space="preserve"> - pelno dalis, paskirta į rezervą savoms akcijoms įsigyti</t>
  </si>
  <si>
    <t xml:space="preserve"> - pelno dalis,  paskirta į  kitus  rezervus, iš jų :</t>
  </si>
  <si>
    <t xml:space="preserve">            paramai</t>
  </si>
  <si>
    <t xml:space="preserve">           mokėjimams numatytiems kolektyvinėje sutartyje</t>
  </si>
  <si>
    <t xml:space="preserve">           rekonstrukcijai ir kapitalinėms investicijoms</t>
  </si>
  <si>
    <t>Rokas Masiulis</t>
  </si>
  <si>
    <t>1. „Pritarti  bendrovės 2010 metų pelno (nuostolių) paskirstymo projektui:</t>
  </si>
  <si>
    <t>11. Pelno dalis, paskirta metinėms išmokoms (tantjemoms), darbuotojų premijoms ir kitiems tikslams, iš  jų  darbuotojų premijoms</t>
  </si>
  <si>
    <t>Suma (tūkst.Lt)</t>
  </si>
  <si>
    <t xml:space="preserve">    metų   pabaigoje </t>
  </si>
  <si>
    <t xml:space="preserve"> 1. Ankstesnių finansinių metų nepaskirstytasis pelnas (nuostoliai)-ataskaitinių  finansinių</t>
  </si>
  <si>
    <r>
      <t xml:space="preserve">1) Pagal  </t>
    </r>
    <r>
      <rPr>
        <b/>
        <sz val="10"/>
        <rFont val="Arial"/>
        <family val="2"/>
      </rPr>
      <t>2010  metų</t>
    </r>
    <r>
      <rPr>
        <sz val="10"/>
        <rFont val="Arial"/>
        <family val="0"/>
      </rPr>
      <t xml:space="preserve">  Bendrųjų pajamų  ataskaitą bendrovė  uždirbo  </t>
    </r>
    <r>
      <rPr>
        <b/>
        <sz val="10"/>
        <rFont val="Arial"/>
        <family val="2"/>
      </rPr>
      <t xml:space="preserve">25 916 952,53 </t>
    </r>
    <r>
      <rPr>
        <sz val="10"/>
        <rFont val="Arial"/>
        <family val="2"/>
      </rPr>
      <t>l</t>
    </r>
    <r>
      <rPr>
        <sz val="10"/>
        <rFont val="Arial"/>
        <family val="0"/>
      </rPr>
      <t xml:space="preserve">itus grynojo pelno </t>
    </r>
  </si>
  <si>
    <t>2) Rezervų sudarymas</t>
  </si>
  <si>
    <r>
      <t>Privalomasis rezervas.</t>
    </r>
    <r>
      <rPr>
        <sz val="10"/>
        <rFont val="Arial"/>
        <family val="0"/>
      </rPr>
      <t xml:space="preserve">  Pagal Akcinių bendrovių įstatymo 59 str. 5 p.  paskirstant pelną sudaromas  privalomasis</t>
    </r>
  </si>
  <si>
    <t xml:space="preserve">rezervas. Jeigu privalomasis rezervas yra mažesnis kaip 1/10 įstatinio kapitalo, atskaitymai privalomi ir negali būti </t>
  </si>
  <si>
    <t>mažesni kaip 1/20 ( 5% )  grynojo ataskaitinių finansinių  metų pelno, kol bus pasiektas 1/10  įstatinio kapitalo.</t>
  </si>
  <si>
    <t>Privalomasis rezervas gali būti naudojamas tik bendrovės nuostoliams padengti. Iki  2010 metų pelno</t>
  </si>
  <si>
    <t>skirstymo bendrovės privalomasis rezervas -19 000 000 litų (tai mažiau negu 1/10  įstatinio kapitalo = 34 200 000 Lt)</t>
  </si>
  <si>
    <r>
      <t xml:space="preserve"> 3) Dividendai.  </t>
    </r>
    <r>
      <rPr>
        <sz val="10"/>
        <rFont val="Arial"/>
        <family val="2"/>
      </rPr>
      <t xml:space="preserve">Pagal 2001-12-03 LRV nutarimo Nr.1451 </t>
    </r>
    <r>
      <rPr>
        <sz val="10"/>
        <rFont val="Arial"/>
        <family val="0"/>
      </rPr>
      <t>„</t>
    </r>
    <r>
      <rPr>
        <sz val="10"/>
        <rFont val="Arial"/>
        <family val="2"/>
      </rPr>
      <t>Dėl Lietuvos Respublikos Vyriausybės 1997 m. sausio</t>
    </r>
  </si>
  <si>
    <t xml:space="preserve"> 14 d. nutarimo Nr.20 „Dėl dividendų už valstybei priklausančias akcijas" dalinio pakeitimo" nuostatas „valstybei </t>
  </si>
  <si>
    <t xml:space="preserve"> nuosavybės teise  priklausančių akcijų valdytojai privalo siekti, kad bendrovėse, kuriose valstybei nuosavybės </t>
  </si>
  <si>
    <t xml:space="preserve"> teise priklauso akcijų, suteikiančių daugiau kaip pusę visų balsų, dividendams skiriama pelno dalis  būtų ne </t>
  </si>
  <si>
    <t>išskyrus tuos atvejus, kai LRV nutaria kitaip."</t>
  </si>
  <si>
    <t xml:space="preserve">mažesnė kaip 7 procentai įstatinio kapitalo jeigu tai neviršija 40 procentų bendrovės paskirstytinojo pelno, </t>
  </si>
  <si>
    <t>( 25 916 953 x 40 :100 )</t>
  </si>
  <si>
    <t xml:space="preserve">  40 %  bendrovės paskirstytinojo  finansinių  metų pelno </t>
  </si>
  <si>
    <t>Prašome pritarti 10 367 000  litų  dividendų  už 2010  finansinius metus mokėjimui.</t>
  </si>
  <si>
    <t xml:space="preserve">      Vienai akcijai tenka dividendų, litais</t>
  </si>
  <si>
    <t xml:space="preserve">  -        panaudotas rezervas rekonstrukcijai </t>
  </si>
  <si>
    <t xml:space="preserve">  40 %  bendrovės paskirstytinojo  finansinių  metų pelno ( 49 520 212  x 40 :100 )</t>
  </si>
  <si>
    <t>Prašome pritarti 19 809 000  litų  dividendų  už 2010  finansinius metus mokėjimui.</t>
  </si>
  <si>
    <t>Duomenys apie iš ankstesnių metų pelno sudarytų rezervų likučius po 2010 m. pelno paskirstymo:</t>
  </si>
  <si>
    <t>1)</t>
  </si>
  <si>
    <t>33011 s-ta  Privalomas pelno rezervas</t>
  </si>
  <si>
    <t xml:space="preserve">debetas </t>
  </si>
  <si>
    <t>kreditas</t>
  </si>
  <si>
    <t>Likutis 2010-12-31</t>
  </si>
  <si>
    <t>Likutis 2011-04-30</t>
  </si>
  <si>
    <t>2)</t>
  </si>
  <si>
    <t>33032 s-ta  Rezervas rekonstr. Ir kapit. Investicijoms</t>
  </si>
  <si>
    <t>3)</t>
  </si>
  <si>
    <t>33033 s-ta  Rezervas mokėjimams numatytiems KS</t>
  </si>
  <si>
    <t>4)</t>
  </si>
  <si>
    <t>33034 s-ta  Rezervas darbuotojų premijavimui</t>
  </si>
  <si>
    <t>5)</t>
  </si>
  <si>
    <t>33035 s-ta  Rezervas paramaivimui</t>
  </si>
  <si>
    <t>Kapitalo ir rezervų balansinė vertė po 2010 metų pelno skirstymo operacijų:</t>
  </si>
  <si>
    <t>30101 s-ta  Įstatinis kapitalas</t>
  </si>
  <si>
    <t>litais</t>
  </si>
  <si>
    <t>33032 s-ta  Rezervas rekonstr. ir kapit. investicijoms</t>
  </si>
  <si>
    <t xml:space="preserve">34001 s-ta Nepaskirstytas pelnas </t>
  </si>
  <si>
    <t>Kapitalo ir rezervų balansinė vertė:</t>
  </si>
  <si>
    <t>33035 s-ta  Rezervas paramai</t>
  </si>
  <si>
    <t>kaip mes juos uždarysime?</t>
  </si>
  <si>
    <t>Pastabos</t>
  </si>
  <si>
    <t>Įstatinis kapitalas</t>
  </si>
  <si>
    <t>Privalomasis rezervas</t>
  </si>
  <si>
    <t xml:space="preserve"> Kiti rezervai</t>
  </si>
  <si>
    <t xml:space="preserve">Nepaskirstytasis pelnas </t>
  </si>
  <si>
    <t>Iš viso</t>
  </si>
  <si>
    <t>2008 m. gruodžio 31 d. likutis</t>
  </si>
  <si>
    <t>Apskaitos politikos keitimas</t>
  </si>
  <si>
    <t>-</t>
  </si>
  <si>
    <t xml:space="preserve">2008 m. gruodžio 31 d. likutis (po </t>
  </si>
  <si>
    <t>apskaitos politikos keitimo)</t>
  </si>
  <si>
    <t xml:space="preserve">Grynasis metų pelnas (pataisyta) </t>
  </si>
  <si>
    <t>Kitos bendrosios pajamos</t>
  </si>
  <si>
    <t>Bendrųjų pajamų iš viso</t>
  </si>
  <si>
    <t>Paskelbti dividendai</t>
  </si>
  <si>
    <t>Pervedimai tarp rezervų</t>
  </si>
  <si>
    <t>2009 m. gruodžio 31 d. likutis (pataisyta)</t>
  </si>
  <si>
    <t>Grynasis metų pelnas</t>
  </si>
  <si>
    <t xml:space="preserve">2010 m.  gruodžio 31 d. likutis </t>
  </si>
  <si>
    <t xml:space="preserve">DĖL BENDROVĖS 2010 METŲ PELNO (NUOSTOLIŲ) PASKIRSTYMO </t>
  </si>
  <si>
    <t>suma</t>
  </si>
  <si>
    <t>tūkst. litų</t>
  </si>
  <si>
    <t>tūkst. eurų</t>
  </si>
  <si>
    <t xml:space="preserve"> 1. Ankstesnių finansinių metų nepaskirstytasis pelnas (nuostoliai) - ataskaitinių  finansinių  metų   pabaigoje (2009.12.31)</t>
  </si>
  <si>
    <t xml:space="preserve"> 3. Pervedimai iš rezervų</t>
  </si>
  <si>
    <t xml:space="preserve"> 4. Akcininkų įnašai bendrovės nuostoliams padengti</t>
  </si>
  <si>
    <t xml:space="preserve"> 5. Paskirstytinasis  pelnas (nuostoliai) iš viso  2010.12.31</t>
  </si>
  <si>
    <r>
      <t xml:space="preserve"> 6. Pelno dalis, paskirta į</t>
    </r>
    <r>
      <rPr>
        <b/>
        <sz val="11"/>
        <rFont val="Times New Roman"/>
        <family val="1"/>
      </rPr>
      <t xml:space="preserve">  </t>
    </r>
    <r>
      <rPr>
        <sz val="11"/>
        <rFont val="Times New Roman"/>
        <family val="1"/>
      </rPr>
      <t>privalomąjį  rezervą</t>
    </r>
    <r>
      <rPr>
        <b/>
        <sz val="11"/>
        <rFont val="Times New Roman"/>
        <family val="1"/>
      </rPr>
      <t xml:space="preserve"> </t>
    </r>
  </si>
  <si>
    <t xml:space="preserve"> 7. Pelno dalis, paskirta į rezervą savoms akcijoms įsigyti</t>
  </si>
  <si>
    <t xml:space="preserve"> 8. Pelno dalis, paskirta į kitus rezervus</t>
  </si>
  <si>
    <t xml:space="preserve"> 9. Pelno dalis, paskirta dividendams išmokėti</t>
  </si>
  <si>
    <t>10. Pelno dalis, paskirta metinėms išmokoms (tantjemoms) valdybos ir stebėtojų tarybos nariams, darbuotojų premijoms ir kitiems tikslams</t>
  </si>
  <si>
    <t>11. Nepaskirstytasis pelnas (nuostoliai)-finansinių metų pabaigoje, perkeliamas į kitus finansinius metus</t>
  </si>
  <si>
    <t xml:space="preserve">        (124)</t>
  </si>
  <si>
    <t xml:space="preserve">        (36)</t>
  </si>
  <si>
    <t>1 priedas</t>
  </si>
  <si>
    <t>Neeilinio visuotinio akcininkų susirinkimo sprendimas</t>
  </si>
  <si>
    <t>Kadangi pagal akcinių bendrovių įstatymą pelno (nuostolio) skirstymas AB „Klaipėdos nafta“ neeilinio akcininkų susirinkimo metu negalimas, atidėti AB „Klaipėdos nafta“ pelno (nuostolio) už 2010 m. skirstymo klausimo svarstymą iki eilinio visuotinio akcininkų susirinkimo perkeliant pelną (nuostolį) į kitus finansinius metus:</t>
  </si>
</sst>
</file>

<file path=xl/styles.xml><?xml version="1.0" encoding="utf-8"?>
<styleSheet xmlns="http://schemas.openxmlformats.org/spreadsheetml/2006/main">
  <numFmts count="4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 #,##0.0000000000\ _L_t_-;\-* #,##0.0000000000\ _L_t_-;_-* &quot;-&quot;\ _L_t_-;_-@_-"/>
    <numFmt numFmtId="165" formatCode="_-* #,##0.0000000\ _L_t_-;\-* #,##0.0000000\ _L_t_-;_-* &quot;-&quot;\ _L_t_-;_-@_-"/>
    <numFmt numFmtId="166" formatCode="_-* #,##0.000000000000\ _L_t_-;\-* #,##0.000000000000\ _L_t_-;_-* &quot;-&quot;\ _L_t_-;_-@_-"/>
    <numFmt numFmtId="167" formatCode="_-* #,##0.00000000000\ _L_t_-;\-* #,##0.00000000000\ _L_t_-;_-* &quot;-&quot;\ _L_t_-;_-@_-"/>
    <numFmt numFmtId="168" formatCode="_-* #,##0.000000000\ _L_t_-;\-* #,##0.000000000\ _L_t_-;_-* &quot;-&quot;\ _L_t_-;_-@_-"/>
    <numFmt numFmtId="169" formatCode="_-* #,##0.00000000\ _L_t_-;\-* #,##0.00000000\ _L_t_-;_-* &quot;-&quot;\ _L_t_-;_-@_-"/>
    <numFmt numFmtId="170" formatCode="_-* #,##0.000000\ _L_t_-;\-* #,##0.000000\ _L_t_-;_-* &quot;-&quot;\ _L_t_-;_-@_-"/>
    <numFmt numFmtId="171" formatCode="_-* #,##0.00000\ _L_t_-;\-* #,##0.00000\ _L_t_-;_-* &quot;-&quot;\ _L_t_-;_-@_-"/>
    <numFmt numFmtId="172" formatCode="_-* #,##0.0000\ _L_t_-;\-* #,##0.0000\ _L_t_-;_-* &quot;-&quot;\ _L_t_-;_-@_-"/>
    <numFmt numFmtId="173" formatCode="_-* #,##0.000\ _L_t_-;\-* #,##0.000\ _L_t_-;_-* &quot;-&quot;\ _L_t_-;_-@_-"/>
    <numFmt numFmtId="174" formatCode="_-* #,##0.00\ _L_t_-;\-* #,##0.00\ _L_t_-;_-* &quot;-&quot;\ _L_t_-;_-@_-"/>
    <numFmt numFmtId="175" formatCode="_-* #,##0.0\ _L_t_-;\-* #,##0.0\ _L_t_-;_-* &quot;-&quot;\ _L_t_-;_-@_-"/>
    <numFmt numFmtId="176" formatCode="0.E+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_-* #,##0.000\ _L_t_-;\-* #,##0.000\ _L_t_-;_-* &quot;-&quot;??\ _L_t_-;_-@_-"/>
    <numFmt numFmtId="185" formatCode="_-* #,##0.0000\ _L_t_-;\-* #,##0.0000\ _L_t_-;_-* &quot;-&quot;??\ _L_t_-;_-@_-"/>
    <numFmt numFmtId="186" formatCode="_-* #,##0.00000\ _L_t_-;\-* #,##0.00000\ _L_t_-;_-* &quot;-&quot;??\ _L_t_-;_-@_-"/>
    <numFmt numFmtId="187" formatCode="_-* #,##0.000000\ _L_t_-;\-* #,##0.000000\ _L_t_-;_-* &quot;-&quot;??\ _L_t_-;_-@_-"/>
    <numFmt numFmtId="188" formatCode="_-* #,##0.0000000\ _L_t_-;\-* #,##0.0000000\ _L_t_-;_-* &quot;-&quot;??\ _L_t_-;_-@_-"/>
    <numFmt numFmtId="189" formatCode="_-* #,##0.000000000000\ _L_t_-;\-* #,##0.000000000000\ _L_t_-;_-* &quot;-&quot;????????????\ _L_t_-;_-@_-"/>
    <numFmt numFmtId="190" formatCode="_-* #,##0.0000000000\ _L_t_-;\-* #,##0.0000000000\ _L_t_-;_-* &quot;-&quot;??????????\ _L_t_-;_-@_-"/>
    <numFmt numFmtId="191" formatCode="_-* #,##0.0\ _L_t_-;\-* #,##0.0\ _L_t_-;_-* &quot;-&quot;??\ _L_t_-;_-@_-"/>
    <numFmt numFmtId="192" formatCode="_-* #,##0\ _L_t_-;\-* #,##0\ _L_t_-;_-* &quot;-&quot;??\ _L_t_-;_-@_-"/>
    <numFmt numFmtId="193" formatCode="&quot;Yes&quot;;&quot;Yes&quot;;&quot;No&quot;"/>
    <numFmt numFmtId="194" formatCode="&quot;True&quot;;&quot;True&quot;;&quot;False&quot;"/>
    <numFmt numFmtId="195" formatCode="&quot;On&quot;;&quot;On&quot;;&quot;Off&quot;"/>
    <numFmt numFmtId="196" formatCode="[$€-2]\ #,##0.00_);[Red]\([$€-2]\ #,##0.00\)"/>
    <numFmt numFmtId="197" formatCode="&quot;Taip&quot;;&quot;Taip&quot;;&quot;Ne&quot;"/>
    <numFmt numFmtId="198" formatCode="&quot;Teisinga&quot;;&quot;Teisinga&quot;;&quot;Klaidinga&quot;"/>
    <numFmt numFmtId="199" formatCode="[$€-2]\ ###,000_);[Red]\([$€-2]\ ###,000\)"/>
  </numFmts>
  <fonts count="48">
    <font>
      <sz val="10"/>
      <name val="Arial"/>
      <family val="0"/>
    </font>
    <font>
      <sz val="8"/>
      <name val="Arial"/>
      <family val="2"/>
    </font>
    <font>
      <b/>
      <sz val="12"/>
      <name val="Arial"/>
      <family val="2"/>
    </font>
    <font>
      <b/>
      <sz val="10"/>
      <name val="Arial"/>
      <family val="2"/>
    </font>
    <font>
      <b/>
      <sz val="11"/>
      <name val="Arial"/>
      <family val="2"/>
    </font>
    <font>
      <i/>
      <sz val="11"/>
      <name val="Arial"/>
      <family val="2"/>
    </font>
    <font>
      <i/>
      <sz val="10"/>
      <name val="Arial"/>
      <family val="2"/>
    </font>
    <font>
      <sz val="12"/>
      <name val="Arial"/>
      <family val="2"/>
    </font>
    <font>
      <sz val="11"/>
      <name val="Arial"/>
      <family val="2"/>
    </font>
    <font>
      <sz val="12"/>
      <name val="Times New Roman"/>
      <family val="1"/>
    </font>
    <font>
      <b/>
      <sz val="12"/>
      <name val="Times New Roman"/>
      <family val="1"/>
    </font>
    <font>
      <sz val="12"/>
      <name val="Times"/>
      <family val="1"/>
    </font>
    <font>
      <b/>
      <sz val="9"/>
      <name val="Arial"/>
      <family val="2"/>
    </font>
    <font>
      <sz val="9"/>
      <name val="Arial"/>
      <family val="2"/>
    </font>
    <font>
      <b/>
      <u val="single"/>
      <sz val="10"/>
      <name val="Arial"/>
      <family val="2"/>
    </font>
    <font>
      <u val="single"/>
      <sz val="10"/>
      <name val="Arial"/>
      <family val="2"/>
    </font>
    <font>
      <b/>
      <u val="single"/>
      <sz val="12"/>
      <name val="Arial"/>
      <family val="2"/>
    </font>
    <font>
      <b/>
      <i/>
      <sz val="9"/>
      <name val="Arial"/>
      <family val="2"/>
    </font>
    <font>
      <b/>
      <i/>
      <sz val="8"/>
      <name val="Arial"/>
      <family val="2"/>
    </font>
    <font>
      <i/>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11"/>
      <name val="Times New Roman"/>
      <family val="1"/>
    </font>
    <font>
      <b/>
      <sz val="11"/>
      <name val="Times New Roman"/>
      <family val="1"/>
    </font>
    <font>
      <sz val="11"/>
      <name val="Times"/>
      <family val="1"/>
    </font>
    <font>
      <u val="single"/>
      <sz val="12"/>
      <name val="Arial"/>
      <family val="2"/>
    </font>
    <font>
      <b/>
      <i/>
      <sz val="11"/>
      <name val="Times New Roman"/>
      <family val="1"/>
    </font>
    <font>
      <i/>
      <sz val="16"/>
      <name val="Times New Roman"/>
      <family val="1"/>
    </font>
    <font>
      <b/>
      <sz val="16"/>
      <name val="Verdana"/>
      <family val="2"/>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style="thin"/>
      <top style="double"/>
      <bottom style="thin"/>
    </border>
    <border>
      <left style="thin"/>
      <right style="double"/>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style="medium"/>
      <bottom>
        <color indexed="63"/>
      </bottom>
    </border>
    <border>
      <left style="double"/>
      <right style="thin"/>
      <top style="thin"/>
      <bottom style="thin"/>
    </border>
    <border>
      <left style="double"/>
      <right style="thin"/>
      <top style="thin"/>
      <bottom style="double"/>
    </border>
    <border>
      <left style="double"/>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double"/>
      <top style="thin"/>
      <bottom style="thin"/>
    </border>
    <border>
      <left style="double"/>
      <right>
        <color indexed="63"/>
      </right>
      <top style="thin"/>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thin"/>
      <right style="thin"/>
      <top>
        <color indexed="63"/>
      </top>
      <bottom>
        <color indexed="63"/>
      </bottom>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color indexed="63"/>
      </bottom>
    </border>
    <border>
      <left>
        <color indexed="63"/>
      </left>
      <right style="double"/>
      <top style="double"/>
      <bottom style="thin"/>
    </border>
    <border>
      <left style="double"/>
      <right style="thin"/>
      <top style="double"/>
      <bottom style="double"/>
    </border>
    <border>
      <left style="double"/>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9" fillId="0" borderId="0" applyNumberFormat="0" applyFill="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cellStyleXfs>
  <cellXfs count="376">
    <xf numFmtId="0" fontId="0" fillId="0" borderId="0" xfId="0" applyAlignment="1">
      <alignment/>
    </xf>
    <xf numFmtId="0" fontId="2" fillId="0" borderId="0" xfId="0" applyFont="1" applyAlignment="1">
      <alignment/>
    </xf>
    <xf numFmtId="41" fontId="0" fillId="0" borderId="0" xfId="0" applyNumberForma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7" fillId="0" borderId="10" xfId="0" applyFont="1" applyBorder="1" applyAlignment="1">
      <alignment/>
    </xf>
    <xf numFmtId="0" fontId="0" fillId="0" borderId="0" xfId="0" applyAlignment="1">
      <alignment horizontal="left"/>
    </xf>
    <xf numFmtId="0" fontId="0" fillId="0" borderId="0" xfId="0" applyBorder="1" applyAlignment="1">
      <alignment horizontal="left"/>
    </xf>
    <xf numFmtId="0" fontId="7" fillId="0" borderId="0" xfId="0" applyFont="1" applyBorder="1" applyAlignment="1">
      <alignment/>
    </xf>
    <xf numFmtId="0" fontId="8" fillId="0" borderId="0" xfId="0" applyFont="1" applyAlignment="1">
      <alignment/>
    </xf>
    <xf numFmtId="0" fontId="0" fillId="0" borderId="0" xfId="0" applyFont="1" applyAlignment="1">
      <alignment/>
    </xf>
    <xf numFmtId="0" fontId="0" fillId="0" borderId="0" xfId="0" applyBorder="1" applyAlignment="1">
      <alignment/>
    </xf>
    <xf numFmtId="41" fontId="4" fillId="0" borderId="0" xfId="0" applyNumberFormat="1" applyFont="1" applyBorder="1" applyAlignment="1">
      <alignment horizontal="center"/>
    </xf>
    <xf numFmtId="41" fontId="0" fillId="0" borderId="0" xfId="0" applyNumberFormat="1" applyFont="1" applyBorder="1" applyAlignment="1">
      <alignment horizontal="center"/>
    </xf>
    <xf numFmtId="0" fontId="0" fillId="0" borderId="0" xfId="0" applyFont="1" applyAlignment="1">
      <alignment/>
    </xf>
    <xf numFmtId="0" fontId="0" fillId="0" borderId="11" xfId="0" applyFont="1" applyBorder="1" applyAlignment="1">
      <alignment/>
    </xf>
    <xf numFmtId="43" fontId="2" fillId="0" borderId="0" xfId="0" applyNumberFormat="1" applyFont="1" applyAlignment="1">
      <alignment horizontal="center"/>
    </xf>
    <xf numFmtId="0" fontId="0" fillId="0" borderId="0" xfId="0" applyFont="1" applyBorder="1" applyAlignment="1">
      <alignment/>
    </xf>
    <xf numFmtId="0" fontId="0" fillId="0" borderId="12" xfId="0" applyBorder="1" applyAlignment="1">
      <alignment/>
    </xf>
    <xf numFmtId="0" fontId="0" fillId="0" borderId="0" xfId="0" applyBorder="1" applyAlignment="1">
      <alignment/>
    </xf>
    <xf numFmtId="0" fontId="0" fillId="0" borderId="11" xfId="0" applyFont="1" applyBorder="1" applyAlignment="1">
      <alignment/>
    </xf>
    <xf numFmtId="0" fontId="0" fillId="0" borderId="0" xfId="0" applyAlignment="1">
      <alignment/>
    </xf>
    <xf numFmtId="0" fontId="2" fillId="0" borderId="0" xfId="0" applyFont="1" applyAlignment="1">
      <alignment horizontal="left"/>
    </xf>
    <xf numFmtId="0" fontId="7" fillId="0" borderId="10" xfId="0" applyFont="1" applyBorder="1" applyAlignment="1">
      <alignment horizontal="left"/>
    </xf>
    <xf numFmtId="0" fontId="0" fillId="0" borderId="10" xfId="0" applyBorder="1" applyAlignment="1">
      <alignment/>
    </xf>
    <xf numFmtId="41" fontId="8" fillId="0" borderId="0" xfId="0" applyNumberFormat="1" applyFont="1" applyBorder="1" applyAlignment="1">
      <alignment/>
    </xf>
    <xf numFmtId="41" fontId="0" fillId="0" borderId="0" xfId="0" applyNumberFormat="1" applyFont="1" applyBorder="1" applyAlignment="1">
      <alignment/>
    </xf>
    <xf numFmtId="0" fontId="4" fillId="0" borderId="0" xfId="0" applyFont="1" applyAlignment="1">
      <alignment horizontal="left"/>
    </xf>
    <xf numFmtId="41" fontId="5" fillId="0" borderId="0" xfId="0" applyNumberFormat="1" applyFont="1" applyBorder="1" applyAlignment="1">
      <alignment horizontal="center"/>
    </xf>
    <xf numFmtId="41" fontId="0" fillId="0" borderId="10" xfId="0" applyNumberFormat="1" applyFont="1" applyBorder="1" applyAlignment="1">
      <alignment/>
    </xf>
    <xf numFmtId="0" fontId="0" fillId="0" borderId="13" xfId="0" applyBorder="1" applyAlignment="1">
      <alignment/>
    </xf>
    <xf numFmtId="41" fontId="0" fillId="0" borderId="13" xfId="0" applyNumberFormat="1" applyFont="1" applyBorder="1" applyAlignment="1">
      <alignment/>
    </xf>
    <xf numFmtId="192" fontId="2" fillId="0" borderId="0" xfId="0" applyNumberFormat="1" applyFont="1" applyAlignment="1">
      <alignment/>
    </xf>
    <xf numFmtId="0" fontId="3" fillId="0" borderId="0" xfId="0" applyFont="1" applyBorder="1" applyAlignment="1">
      <alignment horizontal="center"/>
    </xf>
    <xf numFmtId="0" fontId="14" fillId="0" borderId="0" xfId="0" applyFont="1" applyAlignment="1">
      <alignment/>
    </xf>
    <xf numFmtId="0" fontId="15" fillId="0" borderId="0" xfId="0" applyFont="1" applyAlignment="1">
      <alignment/>
    </xf>
    <xf numFmtId="41" fontId="0" fillId="0" borderId="0" xfId="0" applyNumberFormat="1" applyAlignment="1">
      <alignment/>
    </xf>
    <xf numFmtId="192" fontId="2" fillId="0" borderId="0" xfId="0" applyNumberFormat="1" applyFont="1" applyAlignment="1">
      <alignment horizontal="center"/>
    </xf>
    <xf numFmtId="0" fontId="15" fillId="0" borderId="0" xfId="0" applyFont="1" applyAlignment="1">
      <alignment/>
    </xf>
    <xf numFmtId="41" fontId="0" fillId="0" borderId="0" xfId="0" applyNumberFormat="1" applyAlignment="1">
      <alignment/>
    </xf>
    <xf numFmtId="0" fontId="0" fillId="0" borderId="0" xfId="0" applyFont="1" applyBorder="1" applyAlignment="1">
      <alignment/>
    </xf>
    <xf numFmtId="41" fontId="2" fillId="0" borderId="0" xfId="0" applyNumberFormat="1"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10" xfId="0" applyFont="1" applyBorder="1" applyAlignment="1">
      <alignment/>
    </xf>
    <xf numFmtId="0" fontId="1" fillId="0" borderId="0" xfId="0" applyFont="1" applyAlignment="1">
      <alignment/>
    </xf>
    <xf numFmtId="0" fontId="1" fillId="0" borderId="0" xfId="0" applyFont="1" applyBorder="1" applyAlignment="1">
      <alignment/>
    </xf>
    <xf numFmtId="0" fontId="0" fillId="0" borderId="18" xfId="0" applyBorder="1" applyAlignment="1">
      <alignment/>
    </xf>
    <xf numFmtId="0" fontId="0" fillId="0" borderId="10" xfId="0" applyFont="1" applyBorder="1" applyAlignment="1">
      <alignment/>
    </xf>
    <xf numFmtId="0" fontId="12" fillId="0" borderId="0" xfId="0" applyFont="1" applyAlignment="1">
      <alignment/>
    </xf>
    <xf numFmtId="0" fontId="12" fillId="0" borderId="0" xfId="0" applyFont="1" applyAlignment="1">
      <alignment horizontal="center" wrapText="1"/>
    </xf>
    <xf numFmtId="0" fontId="12" fillId="0" borderId="19" xfId="0" applyFont="1" applyBorder="1" applyAlignment="1">
      <alignment horizontal="center" wrapText="1"/>
    </xf>
    <xf numFmtId="0" fontId="13" fillId="0" borderId="0" xfId="0" applyFont="1" applyAlignment="1">
      <alignment horizontal="center" vertical="top" wrapText="1"/>
    </xf>
    <xf numFmtId="3" fontId="0" fillId="0" borderId="0" xfId="0" applyNumberFormat="1" applyAlignment="1">
      <alignment/>
    </xf>
    <xf numFmtId="3" fontId="12" fillId="0" borderId="11" xfId="0" applyNumberFormat="1" applyFont="1" applyBorder="1" applyAlignment="1">
      <alignment horizontal="right"/>
    </xf>
    <xf numFmtId="0" fontId="13" fillId="0" borderId="0" xfId="0" applyFont="1" applyAlignment="1">
      <alignment/>
    </xf>
    <xf numFmtId="0" fontId="13" fillId="0" borderId="19" xfId="0" applyFont="1" applyBorder="1" applyAlignment="1">
      <alignment horizontal="right"/>
    </xf>
    <xf numFmtId="3" fontId="13" fillId="0" borderId="19" xfId="0" applyNumberFormat="1" applyFont="1" applyBorder="1" applyAlignment="1">
      <alignment horizontal="right"/>
    </xf>
    <xf numFmtId="0" fontId="12" fillId="0" borderId="0" xfId="0" applyFont="1" applyAlignment="1">
      <alignment horizontal="left" indent="1"/>
    </xf>
    <xf numFmtId="0" fontId="13" fillId="0" borderId="0" xfId="0" applyFont="1" applyAlignment="1">
      <alignment horizontal="right"/>
    </xf>
    <xf numFmtId="3" fontId="13" fillId="0" borderId="0" xfId="0" applyNumberFormat="1" applyFont="1" applyAlignment="1">
      <alignment horizontal="right"/>
    </xf>
    <xf numFmtId="43" fontId="3" fillId="0" borderId="0" xfId="51" applyFont="1" applyAlignment="1">
      <alignment/>
    </xf>
    <xf numFmtId="43" fontId="0" fillId="0" borderId="0" xfId="0" applyNumberFormat="1" applyAlignment="1">
      <alignment/>
    </xf>
    <xf numFmtId="0" fontId="13" fillId="0" borderId="0" xfId="0" applyFont="1" applyBorder="1" applyAlignment="1">
      <alignment/>
    </xf>
    <xf numFmtId="0" fontId="40" fillId="0" borderId="0" xfId="0" applyFont="1" applyBorder="1" applyAlignment="1">
      <alignment horizontal="left" wrapText="1"/>
    </xf>
    <xf numFmtId="174" fontId="8" fillId="0" borderId="0" xfId="0" applyNumberFormat="1" applyFont="1" applyBorder="1" applyAlignment="1">
      <alignment horizontal="center"/>
    </xf>
    <xf numFmtId="0" fontId="43" fillId="0" borderId="0" xfId="0" applyFont="1" applyAlignment="1">
      <alignment/>
    </xf>
    <xf numFmtId="0" fontId="16" fillId="0" borderId="0" xfId="0" applyFont="1" applyAlignment="1">
      <alignment horizontal="center"/>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9" fillId="0" borderId="0" xfId="0" applyFont="1" applyAlignment="1">
      <alignment/>
    </xf>
    <xf numFmtId="41" fontId="40" fillId="0" borderId="20" xfId="0" applyNumberFormat="1" applyFont="1" applyBorder="1" applyAlignment="1">
      <alignment horizontal="center"/>
    </xf>
    <xf numFmtId="41" fontId="40" fillId="0" borderId="21" xfId="0" applyNumberFormat="1" applyFont="1" applyBorder="1" applyAlignment="1">
      <alignment horizontal="center"/>
    </xf>
    <xf numFmtId="41" fontId="41" fillId="0" borderId="20" xfId="0" applyNumberFormat="1" applyFont="1" applyBorder="1" applyAlignment="1">
      <alignment horizontal="center"/>
    </xf>
    <xf numFmtId="41" fontId="41" fillId="0" borderId="21" xfId="0" applyNumberFormat="1" applyFont="1" applyBorder="1" applyAlignment="1">
      <alignment horizontal="center"/>
    </xf>
    <xf numFmtId="41" fontId="44" fillId="0" borderId="20" xfId="0" applyNumberFormat="1" applyFont="1" applyBorder="1" applyAlignment="1">
      <alignment horizontal="center"/>
    </xf>
    <xf numFmtId="41" fontId="44" fillId="0" borderId="21" xfId="0" applyNumberFormat="1" applyFont="1" applyBorder="1" applyAlignment="1">
      <alignment horizontal="center"/>
    </xf>
    <xf numFmtId="41" fontId="41" fillId="0" borderId="22" xfId="0" applyNumberFormat="1" applyFont="1" applyBorder="1" applyAlignment="1">
      <alignment horizontal="center"/>
    </xf>
    <xf numFmtId="41" fontId="41" fillId="0" borderId="23" xfId="0" applyNumberFormat="1" applyFont="1" applyBorder="1" applyAlignment="1">
      <alignment horizontal="center"/>
    </xf>
    <xf numFmtId="49" fontId="40" fillId="0" borderId="20" xfId="0" applyNumberFormat="1" applyFont="1" applyBorder="1" applyAlignment="1">
      <alignment horizontal="center"/>
    </xf>
    <xf numFmtId="49" fontId="40" fillId="0" borderId="21" xfId="0" applyNumberFormat="1" applyFont="1" applyBorder="1" applyAlignment="1">
      <alignment horizontal="center"/>
    </xf>
    <xf numFmtId="0" fontId="45" fillId="0" borderId="0" xfId="0" applyFont="1" applyAlignment="1">
      <alignment vertical="top" wrapText="1"/>
    </xf>
    <xf numFmtId="0" fontId="46" fillId="0" borderId="0" xfId="0" applyFont="1" applyAlignment="1">
      <alignment horizontal="center"/>
    </xf>
    <xf numFmtId="3" fontId="12" fillId="0" borderId="24" xfId="0" applyNumberFormat="1" applyFont="1" applyBorder="1" applyAlignment="1">
      <alignment horizontal="right"/>
    </xf>
    <xf numFmtId="0" fontId="13" fillId="0" borderId="0" xfId="0" applyFont="1" applyAlignment="1">
      <alignment horizontal="center" vertical="top" wrapText="1"/>
    </xf>
    <xf numFmtId="0" fontId="10" fillId="0" borderId="0" xfId="0" applyFont="1" applyAlignment="1">
      <alignment horizontal="left"/>
    </xf>
    <xf numFmtId="0" fontId="41" fillId="0" borderId="25" xfId="0" applyFont="1" applyBorder="1" applyAlignment="1">
      <alignment horizontal="left" wrapText="1"/>
    </xf>
    <xf numFmtId="0" fontId="41" fillId="0" borderId="20" xfId="0" applyFont="1" applyBorder="1" applyAlignment="1">
      <alignment horizontal="left" wrapText="1"/>
    </xf>
    <xf numFmtId="0" fontId="16" fillId="0" borderId="0" xfId="0" applyFont="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9" fillId="0" borderId="0" xfId="0" applyFont="1" applyAlignment="1">
      <alignment horizontal="left" vertical="center" wrapText="1"/>
    </xf>
    <xf numFmtId="0" fontId="47" fillId="0" borderId="0" xfId="0" applyFont="1" applyAlignment="1">
      <alignment horizontal="left"/>
    </xf>
    <xf numFmtId="0" fontId="40" fillId="0" borderId="26" xfId="0" applyFont="1" applyBorder="1" applyAlignment="1">
      <alignment horizontal="left" wrapText="1"/>
    </xf>
    <xf numFmtId="0" fontId="40" fillId="0" borderId="22" xfId="0" applyFont="1" applyBorder="1" applyAlignment="1">
      <alignment horizontal="left" wrapText="1"/>
    </xf>
    <xf numFmtId="0" fontId="40" fillId="0" borderId="25" xfId="0" applyFont="1" applyBorder="1" applyAlignment="1">
      <alignment horizontal="left" wrapText="1"/>
    </xf>
    <xf numFmtId="0" fontId="40" fillId="0" borderId="20" xfId="0" applyFont="1" applyBorder="1" applyAlignment="1">
      <alignment horizontal="left" wrapText="1"/>
    </xf>
    <xf numFmtId="0" fontId="44" fillId="0" borderId="25" xfId="0" applyFont="1" applyBorder="1" applyAlignment="1">
      <alignment horizontal="left" wrapText="1"/>
    </xf>
    <xf numFmtId="0" fontId="44" fillId="0" borderId="20" xfId="0" applyFont="1" applyBorder="1" applyAlignment="1">
      <alignment horizontal="left" wrapText="1"/>
    </xf>
    <xf numFmtId="0" fontId="40" fillId="0" borderId="27"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0" xfId="0" applyFont="1" applyBorder="1" applyAlignment="1">
      <alignment horizontal="center" vertical="center" wrapText="1"/>
    </xf>
    <xf numFmtId="3" fontId="12" fillId="0" borderId="11" xfId="0" applyNumberFormat="1" applyFont="1" applyBorder="1" applyAlignment="1">
      <alignment horizontal="right"/>
    </xf>
    <xf numFmtId="174" fontId="13" fillId="0" borderId="28" xfId="0" applyNumberFormat="1" applyFont="1" applyBorder="1" applyAlignment="1">
      <alignment horizontal="center"/>
    </xf>
    <xf numFmtId="174" fontId="13" fillId="0" borderId="29" xfId="0" applyNumberFormat="1" applyFont="1" applyBorder="1" applyAlignment="1">
      <alignment horizontal="center"/>
    </xf>
    <xf numFmtId="174" fontId="13" fillId="0" borderId="30" xfId="0" applyNumberFormat="1"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3" fillId="0" borderId="0" xfId="0" applyFont="1" applyBorder="1" applyAlignment="1">
      <alignment horizontal="center"/>
    </xf>
    <xf numFmtId="174" fontId="12" fillId="0" borderId="28" xfId="0" applyNumberFormat="1" applyFont="1" applyBorder="1" applyAlignment="1">
      <alignment horizontal="center"/>
    </xf>
    <xf numFmtId="174" fontId="12" fillId="0" borderId="29" xfId="0" applyNumberFormat="1" applyFont="1" applyBorder="1" applyAlignment="1">
      <alignment horizontal="center"/>
    </xf>
    <xf numFmtId="174" fontId="12" fillId="0" borderId="30" xfId="0" applyNumberFormat="1" applyFont="1" applyBorder="1" applyAlignment="1">
      <alignment horizontal="center"/>
    </xf>
    <xf numFmtId="41" fontId="13" fillId="0" borderId="0" xfId="0" applyNumberFormat="1" applyFont="1" applyBorder="1" applyAlignment="1">
      <alignment horizontal="center"/>
    </xf>
    <xf numFmtId="41" fontId="13" fillId="0" borderId="17" xfId="0" applyNumberFormat="1"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41" fontId="0" fillId="0" borderId="12" xfId="0" applyNumberFormat="1"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1" fontId="1" fillId="0" borderId="12" xfId="0" applyNumberFormat="1" applyFont="1" applyBorder="1" applyAlignment="1">
      <alignment horizontal="center"/>
    </xf>
    <xf numFmtId="0" fontId="1" fillId="0" borderId="0" xfId="0" applyFont="1" applyAlignment="1">
      <alignment horizontal="center"/>
    </xf>
    <xf numFmtId="174" fontId="0" fillId="0" borderId="12" xfId="0" applyNumberFormat="1" applyBorder="1" applyAlignment="1">
      <alignment horizontal="center"/>
    </xf>
    <xf numFmtId="174" fontId="0" fillId="0" borderId="0" xfId="0" applyNumberFormat="1" applyBorder="1" applyAlignment="1">
      <alignment horizontal="center"/>
    </xf>
    <xf numFmtId="0" fontId="1" fillId="0" borderId="30"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174" fontId="13" fillId="0" borderId="12" xfId="0" applyNumberFormat="1" applyFont="1" applyBorder="1" applyAlignment="1">
      <alignment horizontal="center"/>
    </xf>
    <xf numFmtId="174" fontId="13" fillId="0" borderId="0" xfId="0" applyNumberFormat="1" applyFont="1" applyBorder="1" applyAlignment="1">
      <alignment horizontal="center"/>
    </xf>
    <xf numFmtId="174" fontId="13" fillId="0" borderId="17" xfId="0" applyNumberFormat="1" applyFont="1" applyBorder="1" applyAlignment="1">
      <alignment horizontal="center"/>
    </xf>
    <xf numFmtId="41" fontId="13" fillId="0" borderId="12" xfId="0" applyNumberFormat="1"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41" fontId="18" fillId="0" borderId="22" xfId="0" applyNumberFormat="1" applyFont="1" applyBorder="1" applyAlignment="1">
      <alignment horizontal="center"/>
    </xf>
    <xf numFmtId="0" fontId="2" fillId="0" borderId="0" xfId="0" applyFont="1" applyAlignment="1">
      <alignment horizontal="center"/>
    </xf>
    <xf numFmtId="41" fontId="18" fillId="0" borderId="32" xfId="0" applyNumberFormat="1" applyFont="1" applyBorder="1" applyAlignment="1">
      <alignment horizontal="center"/>
    </xf>
    <xf numFmtId="41" fontId="18" fillId="0" borderId="33" xfId="0" applyNumberFormat="1" applyFont="1" applyBorder="1" applyAlignment="1">
      <alignment horizontal="center"/>
    </xf>
    <xf numFmtId="0" fontId="0" fillId="0" borderId="0" xfId="0" applyFont="1" applyAlignment="1">
      <alignment horizontal="left"/>
    </xf>
    <xf numFmtId="0" fontId="0" fillId="0" borderId="0" xfId="0" applyAlignment="1">
      <alignment/>
    </xf>
    <xf numFmtId="0" fontId="0" fillId="0" borderId="20" xfId="0" applyBorder="1" applyAlignment="1">
      <alignment horizontal="center"/>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28" xfId="0" applyFont="1" applyBorder="1" applyAlignment="1">
      <alignment horizontal="center"/>
    </xf>
    <xf numFmtId="0" fontId="13" fillId="0" borderId="29" xfId="0" applyFont="1" applyBorder="1" applyAlignment="1">
      <alignment horizontal="center"/>
    </xf>
    <xf numFmtId="0" fontId="13" fillId="0" borderId="30" xfId="0" applyFont="1" applyBorder="1" applyAlignment="1">
      <alignment horizontal="center"/>
    </xf>
    <xf numFmtId="41" fontId="0" fillId="0" borderId="0" xfId="0" applyNumberFormat="1" applyFont="1" applyBorder="1" applyAlignment="1">
      <alignment/>
    </xf>
    <xf numFmtId="41" fontId="5" fillId="0" borderId="12" xfId="0" applyNumberFormat="1" applyFont="1" applyBorder="1" applyAlignment="1">
      <alignment horizontal="center"/>
    </xf>
    <xf numFmtId="41" fontId="5" fillId="0" borderId="0" xfId="0" applyNumberFormat="1" applyFont="1" applyBorder="1" applyAlignment="1">
      <alignment horizontal="center"/>
    </xf>
    <xf numFmtId="0" fontId="0" fillId="0" borderId="37" xfId="0" applyFont="1"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41" fontId="0" fillId="0" borderId="40" xfId="0" applyNumberFormat="1" applyFont="1" applyBorder="1" applyAlignment="1">
      <alignment horizontal="center"/>
    </xf>
    <xf numFmtId="41" fontId="0" fillId="0" borderId="37" xfId="0" applyNumberFormat="1" applyFont="1" applyBorder="1" applyAlignment="1">
      <alignment horizontal="center"/>
    </xf>
    <xf numFmtId="41" fontId="0" fillId="0" borderId="39" xfId="0" applyNumberFormat="1" applyFont="1" applyBorder="1" applyAlignment="1">
      <alignment horizontal="center"/>
    </xf>
    <xf numFmtId="41" fontId="6" fillId="0" borderId="12" xfId="0" applyNumberFormat="1" applyFont="1" applyBorder="1" applyAlignment="1">
      <alignment horizontal="center"/>
    </xf>
    <xf numFmtId="41" fontId="6" fillId="0" borderId="0" xfId="0" applyNumberFormat="1" applyFont="1" applyBorder="1" applyAlignment="1">
      <alignment horizontal="center"/>
    </xf>
    <xf numFmtId="0" fontId="3" fillId="0" borderId="32" xfId="0" applyFont="1" applyBorder="1" applyAlignment="1">
      <alignment horizontal="center"/>
    </xf>
    <xf numFmtId="0" fontId="3" fillId="0" borderId="41" xfId="0" applyFont="1" applyBorder="1" applyAlignment="1">
      <alignment horizontal="center"/>
    </xf>
    <xf numFmtId="0" fontId="3" fillId="0" borderId="33" xfId="0" applyFont="1" applyBorder="1" applyAlignment="1">
      <alignment horizontal="center"/>
    </xf>
    <xf numFmtId="0" fontId="0" fillId="0" borderId="20" xfId="0" applyBorder="1" applyAlignment="1">
      <alignment horizontal="left" wrapText="1"/>
    </xf>
    <xf numFmtId="41" fontId="0" fillId="0" borderId="20" xfId="0" applyNumberFormat="1" applyFont="1" applyBorder="1" applyAlignment="1">
      <alignment horizontal="center"/>
    </xf>
    <xf numFmtId="41" fontId="0" fillId="0" borderId="28" xfId="0" applyNumberFormat="1" applyFont="1" applyBorder="1" applyAlignment="1">
      <alignment horizontal="center"/>
    </xf>
    <xf numFmtId="41" fontId="0" fillId="0" borderId="30" xfId="0" applyNumberFormat="1" applyFont="1" applyBorder="1" applyAlignment="1">
      <alignment horizontal="center"/>
    </xf>
    <xf numFmtId="41" fontId="0" fillId="0" borderId="0" xfId="0" applyNumberFormat="1" applyBorder="1" applyAlignment="1">
      <alignment horizontal="center"/>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41" fontId="0" fillId="0" borderId="0" xfId="0" applyNumberFormat="1" applyAlignment="1">
      <alignment horizontal="center"/>
    </xf>
    <xf numFmtId="41" fontId="3" fillId="0" borderId="42" xfId="0" applyNumberFormat="1" applyFont="1" applyBorder="1" applyAlignment="1">
      <alignment horizontal="center"/>
    </xf>
    <xf numFmtId="41" fontId="0" fillId="0" borderId="42" xfId="0" applyNumberFormat="1" applyFont="1" applyBorder="1" applyAlignment="1">
      <alignment horizontal="center"/>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41" fontId="3" fillId="0" borderId="22" xfId="0" applyNumberFormat="1" applyFont="1" applyBorder="1" applyAlignment="1">
      <alignment horizontal="center"/>
    </xf>
    <xf numFmtId="41" fontId="6" fillId="0" borderId="22" xfId="0" applyNumberFormat="1" applyFont="1" applyBorder="1" applyAlignment="1">
      <alignment horizontal="center"/>
    </xf>
    <xf numFmtId="192" fontId="2" fillId="0" borderId="0" xfId="0" applyNumberFormat="1" applyFont="1" applyAlignment="1">
      <alignment horizontal="center"/>
    </xf>
    <xf numFmtId="43" fontId="7" fillId="0" borderId="0" xfId="0" applyNumberFormat="1" applyFont="1" applyAlignment="1">
      <alignment horizontal="center"/>
    </xf>
    <xf numFmtId="41" fontId="13" fillId="0" borderId="37" xfId="0" applyNumberFormat="1" applyFont="1" applyBorder="1" applyAlignment="1">
      <alignment horizontal="center"/>
    </xf>
    <xf numFmtId="41" fontId="13" fillId="0" borderId="39" xfId="0" applyNumberFormat="1" applyFont="1" applyBorder="1" applyAlignment="1">
      <alignment horizontal="center"/>
    </xf>
    <xf numFmtId="0" fontId="3" fillId="0" borderId="22" xfId="0" applyFont="1" applyBorder="1" applyAlignment="1">
      <alignment horizontal="right"/>
    </xf>
    <xf numFmtId="41" fontId="20" fillId="0" borderId="22" xfId="0" applyNumberFormat="1" applyFont="1" applyBorder="1" applyAlignment="1">
      <alignment horizontal="center"/>
    </xf>
    <xf numFmtId="0" fontId="4" fillId="0" borderId="0" xfId="0" applyFont="1" applyAlignment="1">
      <alignment horizontal="left"/>
    </xf>
    <xf numFmtId="0" fontId="7" fillId="0" borderId="0" xfId="0" applyFont="1" applyBorder="1" applyAlignment="1">
      <alignment horizontal="left"/>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165" fontId="13" fillId="0" borderId="28" xfId="0" applyNumberFormat="1" applyFont="1" applyBorder="1" applyAlignment="1">
      <alignment horizontal="center"/>
    </xf>
    <xf numFmtId="165" fontId="13" fillId="0" borderId="30" xfId="0" applyNumberFormat="1" applyFont="1" applyBorder="1" applyAlignment="1">
      <alignment horizontal="center"/>
    </xf>
    <xf numFmtId="0" fontId="0" fillId="0" borderId="20" xfId="0" applyBorder="1" applyAlignment="1">
      <alignment horizontal="left"/>
    </xf>
    <xf numFmtId="41" fontId="13" fillId="0" borderId="40" xfId="0" applyNumberFormat="1" applyFont="1" applyBorder="1" applyAlignment="1">
      <alignment horizontal="center"/>
    </xf>
    <xf numFmtId="0" fontId="0" fillId="0" borderId="43" xfId="0" applyBorder="1" applyAlignment="1">
      <alignment horizont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41" fontId="0" fillId="0" borderId="29" xfId="0" applyNumberFormat="1" applyFont="1" applyBorder="1" applyAlignment="1">
      <alignment horizontal="center"/>
    </xf>
    <xf numFmtId="41" fontId="0" fillId="0" borderId="28" xfId="0" applyNumberFormat="1" applyFont="1" applyBorder="1" applyAlignment="1">
      <alignment/>
    </xf>
    <xf numFmtId="41" fontId="0" fillId="0" borderId="29" xfId="0" applyNumberFormat="1" applyFont="1" applyBorder="1" applyAlignment="1">
      <alignment/>
    </xf>
    <xf numFmtId="41" fontId="0" fillId="0" borderId="30" xfId="0" applyNumberFormat="1" applyFont="1" applyBorder="1" applyAlignment="1">
      <alignment/>
    </xf>
    <xf numFmtId="41" fontId="13" fillId="0" borderId="28" xfId="0" applyNumberFormat="1" applyFont="1" applyBorder="1" applyAlignment="1">
      <alignment horizontal="center"/>
    </xf>
    <xf numFmtId="41" fontId="13" fillId="0" borderId="30" xfId="0" applyNumberFormat="1" applyFont="1" applyBorder="1" applyAlignment="1">
      <alignment horizontal="center"/>
    </xf>
    <xf numFmtId="0" fontId="8" fillId="0" borderId="28" xfId="0" applyFont="1" applyBorder="1" applyAlignment="1">
      <alignment horizontal="center"/>
    </xf>
    <xf numFmtId="165" fontId="13" fillId="0" borderId="40" xfId="0" applyNumberFormat="1" applyFont="1" applyBorder="1" applyAlignment="1">
      <alignment horizontal="center"/>
    </xf>
    <xf numFmtId="0" fontId="0" fillId="0" borderId="44" xfId="0" applyBorder="1" applyAlignment="1">
      <alignment horizontal="left" wrapText="1"/>
    </xf>
    <xf numFmtId="0" fontId="0" fillId="0" borderId="13" xfId="0" applyBorder="1" applyAlignment="1">
      <alignment horizontal="left" wrapText="1"/>
    </xf>
    <xf numFmtId="0" fontId="0" fillId="0" borderId="16" xfId="0" applyBorder="1" applyAlignment="1">
      <alignment horizontal="left" wrapText="1"/>
    </xf>
    <xf numFmtId="41" fontId="4" fillId="0" borderId="42" xfId="0" applyNumberFormat="1" applyFont="1" applyBorder="1" applyAlignment="1">
      <alignment horizontal="center"/>
    </xf>
    <xf numFmtId="41" fontId="5" fillId="0" borderId="42" xfId="0" applyNumberFormat="1" applyFont="1" applyBorder="1" applyAlignment="1">
      <alignment horizontal="center"/>
    </xf>
    <xf numFmtId="0" fontId="2" fillId="0" borderId="0" xfId="0" applyFont="1" applyAlignment="1">
      <alignment horizontal="left"/>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horizontal="left" wrapText="1"/>
    </xf>
    <xf numFmtId="0" fontId="0" fillId="0" borderId="10" xfId="0" applyBorder="1" applyAlignment="1">
      <alignment horizontal="left" wrapText="1"/>
    </xf>
    <xf numFmtId="0" fontId="0" fillId="0" borderId="36" xfId="0" applyBorder="1" applyAlignment="1">
      <alignment horizontal="left" wrapText="1"/>
    </xf>
    <xf numFmtId="41" fontId="20" fillId="0" borderId="48" xfId="0" applyNumberFormat="1" applyFont="1" applyBorder="1" applyAlignment="1">
      <alignment horizontal="center"/>
    </xf>
    <xf numFmtId="41" fontId="18" fillId="0" borderId="48" xfId="0" applyNumberFormat="1" applyFont="1" applyBorder="1" applyAlignment="1">
      <alignment horizontal="center"/>
    </xf>
    <xf numFmtId="41" fontId="18" fillId="0" borderId="49" xfId="0" applyNumberFormat="1" applyFont="1" applyBorder="1" applyAlignment="1">
      <alignment horizontal="center"/>
    </xf>
    <xf numFmtId="41" fontId="18" fillId="0" borderId="50" xfId="0" applyNumberFormat="1" applyFont="1" applyBorder="1" applyAlignment="1">
      <alignment horizontal="center"/>
    </xf>
    <xf numFmtId="0" fontId="8" fillId="0" borderId="44" xfId="0" applyFont="1" applyBorder="1" applyAlignment="1">
      <alignment horizontal="left"/>
    </xf>
    <xf numFmtId="0" fontId="8" fillId="0" borderId="13" xfId="0" applyFont="1" applyBorder="1" applyAlignment="1">
      <alignment horizontal="left"/>
    </xf>
    <xf numFmtId="41" fontId="13" fillId="0" borderId="51" xfId="0" applyNumberFormat="1" applyFont="1" applyBorder="1" applyAlignment="1">
      <alignment horizontal="center"/>
    </xf>
    <xf numFmtId="41" fontId="19" fillId="0" borderId="28" xfId="0" applyNumberFormat="1" applyFont="1" applyBorder="1" applyAlignment="1">
      <alignment horizontal="center"/>
    </xf>
    <xf numFmtId="41" fontId="19" fillId="0" borderId="43" xfId="0" applyNumberFormat="1" applyFont="1" applyBorder="1" applyAlignment="1">
      <alignment horizontal="center"/>
    </xf>
    <xf numFmtId="41" fontId="13" fillId="0" borderId="32" xfId="0" applyNumberFormat="1" applyFont="1" applyBorder="1" applyAlignment="1">
      <alignment horizontal="center"/>
    </xf>
    <xf numFmtId="41" fontId="13" fillId="0" borderId="52" xfId="0" applyNumberFormat="1" applyFont="1" applyBorder="1" applyAlignment="1">
      <alignment horizontal="center"/>
    </xf>
    <xf numFmtId="0" fontId="4" fillId="0" borderId="53" xfId="0" applyFont="1" applyBorder="1" applyAlignment="1">
      <alignment horizontal="left"/>
    </xf>
    <xf numFmtId="0" fontId="4" fillId="0" borderId="54" xfId="0" applyFont="1" applyBorder="1" applyAlignment="1">
      <alignment horizontal="left"/>
    </xf>
    <xf numFmtId="41" fontId="18" fillId="0" borderId="55" xfId="0" applyNumberFormat="1" applyFont="1" applyBorder="1" applyAlignment="1">
      <alignment horizontal="center"/>
    </xf>
    <xf numFmtId="0" fontId="13" fillId="0" borderId="44" xfId="0" applyFont="1" applyBorder="1" applyAlignment="1">
      <alignment horizontal="left"/>
    </xf>
    <xf numFmtId="0" fontId="13" fillId="0" borderId="13" xfId="0" applyFont="1" applyBorder="1" applyAlignment="1">
      <alignment horizontal="left"/>
    </xf>
    <xf numFmtId="41" fontId="13" fillId="0" borderId="20" xfId="0" applyNumberFormat="1" applyFont="1" applyBorder="1" applyAlignment="1">
      <alignment horizontal="center"/>
    </xf>
    <xf numFmtId="41" fontId="19" fillId="0" borderId="20" xfId="0" applyNumberFormat="1" applyFont="1" applyBorder="1" applyAlignment="1">
      <alignment horizontal="center"/>
    </xf>
    <xf numFmtId="41" fontId="13" fillId="0" borderId="43" xfId="0" applyNumberFormat="1" applyFont="1" applyBorder="1" applyAlignment="1">
      <alignment horizontal="center"/>
    </xf>
    <xf numFmtId="41" fontId="12" fillId="0" borderId="40" xfId="0" applyNumberFormat="1" applyFont="1" applyBorder="1" applyAlignment="1">
      <alignment horizontal="center"/>
    </xf>
    <xf numFmtId="41" fontId="12" fillId="0" borderId="28" xfId="0" applyNumberFormat="1" applyFont="1" applyBorder="1" applyAlignment="1">
      <alignment horizontal="center"/>
    </xf>
    <xf numFmtId="41" fontId="12" fillId="0" borderId="43" xfId="0" applyNumberFormat="1" applyFont="1" applyBorder="1" applyAlignment="1">
      <alignment horizontal="center"/>
    </xf>
    <xf numFmtId="0" fontId="13" fillId="0" borderId="56" xfId="0" applyFont="1" applyBorder="1" applyAlignment="1">
      <alignment/>
    </xf>
    <xf numFmtId="0" fontId="13" fillId="0" borderId="29" xfId="0" applyFont="1" applyBorder="1" applyAlignment="1">
      <alignment/>
    </xf>
    <xf numFmtId="0" fontId="13" fillId="0" borderId="30" xfId="0" applyFont="1" applyBorder="1" applyAlignment="1">
      <alignment/>
    </xf>
    <xf numFmtId="41" fontId="12" fillId="0" borderId="20" xfId="0" applyNumberFormat="1" applyFont="1" applyBorder="1" applyAlignment="1">
      <alignment horizontal="center"/>
    </xf>
    <xf numFmtId="41" fontId="19" fillId="0" borderId="30" xfId="0" applyNumberFormat="1" applyFont="1" applyBorder="1" applyAlignment="1">
      <alignment horizontal="center"/>
    </xf>
    <xf numFmtId="41" fontId="13" fillId="0" borderId="34" xfId="0" applyNumberFormat="1" applyFont="1" applyBorder="1" applyAlignment="1">
      <alignment horizontal="center"/>
    </xf>
    <xf numFmtId="41" fontId="13" fillId="0" borderId="57" xfId="0" applyNumberFormat="1" applyFont="1" applyBorder="1" applyAlignment="1">
      <alignment horizontal="center"/>
    </xf>
    <xf numFmtId="0" fontId="13" fillId="0" borderId="47" xfId="0" applyFont="1" applyBorder="1" applyAlignment="1">
      <alignment horizontal="left"/>
    </xf>
    <xf numFmtId="0" fontId="13" fillId="0" borderId="10" xfId="0" applyFont="1" applyBorder="1" applyAlignment="1">
      <alignment horizontal="left"/>
    </xf>
    <xf numFmtId="0" fontId="13" fillId="0" borderId="36" xfId="0" applyFont="1" applyBorder="1" applyAlignment="1">
      <alignment horizontal="left"/>
    </xf>
    <xf numFmtId="41" fontId="17" fillId="0" borderId="40" xfId="0" applyNumberFormat="1" applyFont="1" applyBorder="1" applyAlignment="1">
      <alignment horizontal="center"/>
    </xf>
    <xf numFmtId="41" fontId="19" fillId="0" borderId="40" xfId="0" applyNumberFormat="1" applyFont="1" applyBorder="1" applyAlignment="1">
      <alignment horizontal="center"/>
    </xf>
    <xf numFmtId="41" fontId="19" fillId="0" borderId="35" xfId="0" applyNumberFormat="1" applyFont="1" applyBorder="1" applyAlignment="1">
      <alignment horizontal="center"/>
    </xf>
    <xf numFmtId="41" fontId="19" fillId="0" borderId="58" xfId="0" applyNumberFormat="1" applyFont="1" applyBorder="1" applyAlignment="1">
      <alignment horizontal="center"/>
    </xf>
    <xf numFmtId="0" fontId="13" fillId="0" borderId="44" xfId="0" applyFont="1" applyBorder="1" applyAlignment="1">
      <alignment horizontal="left" wrapText="1"/>
    </xf>
    <xf numFmtId="0" fontId="13" fillId="0" borderId="13" xfId="0" applyFont="1" applyBorder="1" applyAlignment="1">
      <alignment horizontal="left" wrapText="1"/>
    </xf>
    <xf numFmtId="0" fontId="13" fillId="0" borderId="16" xfId="0" applyFont="1" applyBorder="1" applyAlignment="1">
      <alignment horizontal="left" wrapText="1"/>
    </xf>
    <xf numFmtId="41" fontId="13" fillId="0" borderId="42" xfId="0" applyNumberFormat="1" applyFont="1" applyBorder="1" applyAlignment="1">
      <alignment horizontal="center"/>
    </xf>
    <xf numFmtId="0" fontId="0" fillId="0" borderId="26" xfId="0" applyBorder="1" applyAlignment="1">
      <alignment horizontal="left" wrapText="1"/>
    </xf>
    <xf numFmtId="0" fontId="0" fillId="0" borderId="22" xfId="0" applyBorder="1" applyAlignment="1">
      <alignment horizontal="left" wrapText="1"/>
    </xf>
    <xf numFmtId="41" fontId="13" fillId="0" borderId="22" xfId="0" applyNumberFormat="1" applyFont="1" applyBorder="1" applyAlignment="1">
      <alignment/>
    </xf>
    <xf numFmtId="41" fontId="13" fillId="0" borderId="22" xfId="0" applyNumberFormat="1" applyFont="1" applyBorder="1" applyAlignment="1">
      <alignment horizontal="center"/>
    </xf>
    <xf numFmtId="41" fontId="13" fillId="0" borderId="23" xfId="0" applyNumberFormat="1" applyFont="1" applyBorder="1" applyAlignment="1">
      <alignment horizontal="center"/>
    </xf>
    <xf numFmtId="0" fontId="13" fillId="0" borderId="59" xfId="0" applyFont="1" applyBorder="1" applyAlignment="1">
      <alignment horizontal="right"/>
    </xf>
    <xf numFmtId="0" fontId="13" fillId="0" borderId="0" xfId="0" applyFont="1" applyBorder="1" applyAlignment="1">
      <alignment horizontal="right"/>
    </xf>
    <xf numFmtId="0" fontId="13" fillId="0" borderId="17" xfId="0" applyFont="1" applyBorder="1" applyAlignment="1">
      <alignment horizontal="right"/>
    </xf>
    <xf numFmtId="0" fontId="1" fillId="0" borderId="12" xfId="0" applyFont="1" applyBorder="1" applyAlignment="1">
      <alignment horizontal="center"/>
    </xf>
    <xf numFmtId="0" fontId="1" fillId="0" borderId="0" xfId="0" applyFont="1" applyBorder="1" applyAlignment="1">
      <alignment horizontal="center"/>
    </xf>
    <xf numFmtId="0" fontId="8" fillId="0" borderId="0" xfId="0" applyFont="1" applyAlignment="1">
      <alignment horizontal="left"/>
    </xf>
    <xf numFmtId="41" fontId="16" fillId="0" borderId="0" xfId="0" applyNumberFormat="1" applyFont="1" applyAlignment="1">
      <alignment horizontal="center"/>
    </xf>
    <xf numFmtId="41" fontId="3" fillId="0" borderId="13" xfId="0" applyNumberFormat="1" applyFont="1" applyBorder="1" applyAlignment="1">
      <alignment/>
    </xf>
    <xf numFmtId="0" fontId="0" fillId="0" borderId="3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60" xfId="0" applyBorder="1" applyAlignment="1">
      <alignment horizontal="center"/>
    </xf>
    <xf numFmtId="41" fontId="13" fillId="0" borderId="60" xfId="0" applyNumberFormat="1" applyFont="1" applyBorder="1" applyAlignment="1">
      <alignment horizontal="center"/>
    </xf>
    <xf numFmtId="41" fontId="5" fillId="0" borderId="32" xfId="0" applyNumberFormat="1" applyFont="1" applyBorder="1" applyAlignment="1">
      <alignment horizontal="center"/>
    </xf>
    <xf numFmtId="41" fontId="5" fillId="0" borderId="52" xfId="0" applyNumberFormat="1" applyFont="1" applyBorder="1" applyAlignment="1">
      <alignment horizontal="center"/>
    </xf>
    <xf numFmtId="0" fontId="12" fillId="0" borderId="61" xfId="0" applyFont="1" applyBorder="1" applyAlignment="1">
      <alignment horizontal="left"/>
    </xf>
    <xf numFmtId="0" fontId="12" fillId="0" borderId="48" xfId="0" applyFont="1" applyBorder="1" applyAlignment="1">
      <alignment horizontal="left"/>
    </xf>
    <xf numFmtId="0" fontId="3" fillId="0" borderId="13" xfId="0" applyFont="1" applyBorder="1" applyAlignment="1">
      <alignment horizontal="center"/>
    </xf>
    <xf numFmtId="41" fontId="2" fillId="0" borderId="0" xfId="0" applyNumberFormat="1" applyFont="1" applyAlignment="1">
      <alignment horizontal="center"/>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center" wrapText="1"/>
    </xf>
    <xf numFmtId="0" fontId="2" fillId="0" borderId="23" xfId="0" applyFont="1" applyBorder="1" applyAlignment="1">
      <alignment horizontal="center" wrapText="1"/>
    </xf>
    <xf numFmtId="41" fontId="18" fillId="0" borderId="62" xfId="0" applyNumberFormat="1" applyFont="1" applyBorder="1" applyAlignment="1">
      <alignment horizontal="center"/>
    </xf>
    <xf numFmtId="41" fontId="0" fillId="0" borderId="18" xfId="0" applyNumberFormat="1" applyBorder="1" applyAlignment="1">
      <alignment horizontal="center"/>
    </xf>
    <xf numFmtId="41" fontId="13" fillId="0" borderId="23" xfId="0" applyNumberFormat="1" applyFont="1" applyBorder="1" applyAlignment="1">
      <alignment/>
    </xf>
    <xf numFmtId="41" fontId="19" fillId="0" borderId="21" xfId="0" applyNumberFormat="1" applyFont="1" applyBorder="1" applyAlignment="1">
      <alignment horizontal="center"/>
    </xf>
    <xf numFmtId="41" fontId="13" fillId="0" borderId="21" xfId="0" applyNumberFormat="1" applyFont="1" applyBorder="1" applyAlignment="1">
      <alignment horizontal="center"/>
    </xf>
    <xf numFmtId="41" fontId="12" fillId="0" borderId="21" xfId="0" applyNumberFormat="1" applyFont="1" applyBorder="1" applyAlignment="1">
      <alignment horizontal="center"/>
    </xf>
    <xf numFmtId="41" fontId="18" fillId="0" borderId="20" xfId="0" applyNumberFormat="1" applyFont="1" applyBorder="1" applyAlignment="1">
      <alignment horizontal="center"/>
    </xf>
    <xf numFmtId="41" fontId="18" fillId="0" borderId="21" xfId="0" applyNumberFormat="1" applyFont="1" applyBorder="1" applyAlignment="1">
      <alignment horizontal="center"/>
    </xf>
    <xf numFmtId="41" fontId="5" fillId="0" borderId="20" xfId="0" applyNumberFormat="1" applyFont="1" applyBorder="1" applyAlignment="1">
      <alignment horizontal="center"/>
    </xf>
    <xf numFmtId="41" fontId="5" fillId="0" borderId="21" xfId="0" applyNumberFormat="1" applyFont="1" applyBorder="1" applyAlignment="1">
      <alignment horizontal="center"/>
    </xf>
    <xf numFmtId="41" fontId="20" fillId="0" borderId="20" xfId="0" applyNumberFormat="1" applyFont="1" applyBorder="1" applyAlignment="1">
      <alignment horizontal="center"/>
    </xf>
    <xf numFmtId="0" fontId="0" fillId="0" borderId="21" xfId="0" applyBorder="1" applyAlignment="1">
      <alignment horizontal="center"/>
    </xf>
    <xf numFmtId="41" fontId="0" fillId="0" borderId="13" xfId="0" applyNumberFormat="1" applyBorder="1" applyAlignment="1">
      <alignment horizontal="center"/>
    </xf>
    <xf numFmtId="0" fontId="0" fillId="0" borderId="13" xfId="0" applyBorder="1" applyAlignment="1">
      <alignment horizontal="center"/>
    </xf>
    <xf numFmtId="0" fontId="8" fillId="0" borderId="20" xfId="0" applyFont="1" applyBorder="1" applyAlignment="1">
      <alignment horizontal="center"/>
    </xf>
    <xf numFmtId="165" fontId="13" fillId="0" borderId="20" xfId="0" applyNumberFormat="1" applyFont="1" applyBorder="1" applyAlignment="1">
      <alignment horizontal="center"/>
    </xf>
    <xf numFmtId="0" fontId="3" fillId="0" borderId="20" xfId="0" applyFont="1" applyBorder="1" applyAlignment="1">
      <alignment horizontal="right"/>
    </xf>
    <xf numFmtId="192" fontId="7" fillId="0" borderId="0" xfId="0" applyNumberFormat="1" applyFont="1" applyAlignment="1">
      <alignment horizontal="center"/>
    </xf>
    <xf numFmtId="0" fontId="0" fillId="0" borderId="20" xfId="0" applyBorder="1" applyAlignment="1">
      <alignment horizontal="center" vertical="center"/>
    </xf>
    <xf numFmtId="0" fontId="3" fillId="0" borderId="20" xfId="0" applyFont="1" applyBorder="1" applyAlignment="1">
      <alignment horizontal="center" vertical="center" wrapText="1"/>
    </xf>
    <xf numFmtId="0" fontId="12" fillId="0" borderId="32" xfId="0" applyFont="1" applyBorder="1" applyAlignment="1">
      <alignment horizontal="center"/>
    </xf>
    <xf numFmtId="0" fontId="12" fillId="0" borderId="41" xfId="0" applyFont="1" applyBorder="1" applyAlignment="1">
      <alignment horizontal="center"/>
    </xf>
    <xf numFmtId="0" fontId="12" fillId="0" borderId="33" xfId="0" applyFont="1" applyBorder="1" applyAlignment="1">
      <alignment horizontal="center"/>
    </xf>
    <xf numFmtId="41" fontId="12" fillId="0" borderId="22" xfId="0" applyNumberFormat="1" applyFont="1" applyBorder="1" applyAlignment="1">
      <alignment horizontal="center"/>
    </xf>
    <xf numFmtId="41" fontId="19" fillId="0" borderId="22" xfId="0" applyNumberFormat="1" applyFont="1" applyBorder="1" applyAlignment="1">
      <alignment horizontal="center"/>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0" borderId="0" xfId="0" applyFont="1" applyAlignment="1">
      <alignment horizontal="center"/>
    </xf>
    <xf numFmtId="0" fontId="9" fillId="0" borderId="26" xfId="0" applyFont="1" applyBorder="1" applyAlignment="1">
      <alignment horizontal="left" wrapText="1"/>
    </xf>
    <xf numFmtId="0" fontId="9" fillId="0" borderId="22" xfId="0" applyFont="1" applyBorder="1" applyAlignment="1">
      <alignment horizontal="left" wrapText="1"/>
    </xf>
    <xf numFmtId="41" fontId="4" fillId="0" borderId="22" xfId="0" applyNumberFormat="1" applyFont="1" applyBorder="1" applyAlignment="1">
      <alignment horizontal="center"/>
    </xf>
    <xf numFmtId="41" fontId="4" fillId="0" borderId="23"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9" fillId="0" borderId="61" xfId="0" applyFont="1" applyBorder="1" applyAlignment="1">
      <alignment horizontal="left" wrapText="1"/>
    </xf>
    <xf numFmtId="0" fontId="9" fillId="0" borderId="48" xfId="0" applyFont="1" applyBorder="1" applyAlignment="1">
      <alignment horizontal="left" wrapText="1"/>
    </xf>
    <xf numFmtId="174" fontId="7" fillId="0" borderId="49" xfId="0" applyNumberFormat="1" applyFont="1" applyBorder="1" applyAlignment="1">
      <alignment horizontal="center"/>
    </xf>
    <xf numFmtId="174" fontId="7" fillId="0" borderId="50" xfId="0" applyNumberFormat="1" applyFont="1" applyBorder="1" applyAlignment="1">
      <alignment horizontal="center"/>
    </xf>
    <xf numFmtId="0" fontId="9" fillId="0" borderId="25" xfId="0" applyFont="1" applyBorder="1" applyAlignment="1">
      <alignment horizontal="left" wrapText="1"/>
    </xf>
    <xf numFmtId="0" fontId="9" fillId="0" borderId="20" xfId="0" applyFont="1" applyBorder="1" applyAlignment="1">
      <alignment horizontal="left" wrapText="1"/>
    </xf>
    <xf numFmtId="41" fontId="11" fillId="0" borderId="20" xfId="0" applyNumberFormat="1" applyFont="1" applyBorder="1" applyAlignment="1">
      <alignment horizontal="center" wrapText="1"/>
    </xf>
    <xf numFmtId="41" fontId="11" fillId="0" borderId="21" xfId="0" applyNumberFormat="1" applyFont="1" applyBorder="1" applyAlignment="1">
      <alignment horizontal="center" wrapText="1"/>
    </xf>
    <xf numFmtId="41" fontId="4" fillId="0" borderId="20" xfId="0" applyNumberFormat="1" applyFont="1" applyBorder="1" applyAlignment="1">
      <alignment horizontal="center"/>
    </xf>
    <xf numFmtId="41" fontId="4" fillId="0" borderId="21" xfId="0" applyNumberFormat="1" applyFont="1" applyBorder="1" applyAlignment="1">
      <alignment horizontal="center"/>
    </xf>
    <xf numFmtId="41" fontId="8" fillId="0" borderId="20" xfId="0" applyNumberFormat="1" applyFont="1" applyBorder="1" applyAlignment="1">
      <alignment horizontal="center"/>
    </xf>
    <xf numFmtId="41" fontId="8" fillId="0" borderId="21" xfId="0" applyNumberFormat="1" applyFont="1" applyBorder="1" applyAlignment="1">
      <alignment horizontal="center"/>
    </xf>
    <xf numFmtId="0" fontId="10" fillId="0" borderId="25" xfId="0" applyFont="1" applyBorder="1" applyAlignment="1">
      <alignment horizontal="left" wrapText="1"/>
    </xf>
    <xf numFmtId="0" fontId="10" fillId="0" borderId="20" xfId="0" applyFont="1" applyBorder="1" applyAlignment="1">
      <alignment horizontal="left" wrapText="1"/>
    </xf>
    <xf numFmtId="0" fontId="9" fillId="0" borderId="27"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44" xfId="0" applyFont="1" applyBorder="1" applyAlignment="1">
      <alignment horizontal="left" wrapText="1"/>
    </xf>
    <xf numFmtId="0" fontId="9" fillId="0" borderId="13" xfId="0" applyFont="1" applyBorder="1" applyAlignment="1">
      <alignment horizontal="left" wrapText="1"/>
    </xf>
    <xf numFmtId="0" fontId="9" fillId="0" borderId="16" xfId="0" applyFont="1" applyBorder="1" applyAlignment="1">
      <alignment horizontal="left" wrapText="1"/>
    </xf>
    <xf numFmtId="41" fontId="11" fillId="0" borderId="34" xfId="0" applyNumberFormat="1" applyFont="1" applyBorder="1" applyAlignment="1">
      <alignment horizontal="center" wrapText="1"/>
    </xf>
    <xf numFmtId="41" fontId="11" fillId="0" borderId="57" xfId="0" applyNumberFormat="1" applyFont="1" applyBorder="1" applyAlignment="1">
      <alignment horizontal="center" wrapText="1"/>
    </xf>
    <xf numFmtId="41" fontId="11" fillId="0" borderId="35" xfId="0" applyNumberFormat="1" applyFont="1" applyBorder="1" applyAlignment="1">
      <alignment horizontal="center" wrapText="1"/>
    </xf>
    <xf numFmtId="41" fontId="11" fillId="0" borderId="58" xfId="0" applyNumberFormat="1" applyFont="1" applyBorder="1" applyAlignment="1">
      <alignment horizontal="center" wrapText="1"/>
    </xf>
    <xf numFmtId="0" fontId="9" fillId="0" borderId="47" xfId="0" applyFont="1" applyBorder="1" applyAlignment="1">
      <alignment horizontal="left" wrapText="1"/>
    </xf>
    <xf numFmtId="0" fontId="9" fillId="0" borderId="10" xfId="0" applyFont="1" applyBorder="1" applyAlignment="1">
      <alignment horizontal="left" wrapText="1"/>
    </xf>
    <xf numFmtId="0" fontId="9" fillId="0" borderId="36" xfId="0" applyFont="1" applyBorder="1" applyAlignment="1">
      <alignment horizontal="left" wrapText="1"/>
    </xf>
    <xf numFmtId="0" fontId="3" fillId="0" borderId="17" xfId="0" applyFont="1" applyBorder="1" applyAlignment="1">
      <alignment horizontal="center"/>
    </xf>
    <xf numFmtId="174" fontId="12" fillId="0" borderId="20" xfId="0" applyNumberFormat="1" applyFont="1" applyBorder="1" applyAlignment="1">
      <alignment horizontal="center"/>
    </xf>
    <xf numFmtId="174" fontId="13" fillId="0" borderId="20" xfId="0" applyNumberFormat="1" applyFont="1" applyBorder="1" applyAlignment="1">
      <alignment horizontal="center"/>
    </xf>
    <xf numFmtId="0" fontId="0" fillId="0" borderId="10" xfId="0" applyBorder="1" applyAlignment="1">
      <alignment horizontal="center"/>
    </xf>
    <xf numFmtId="41" fontId="0" fillId="0" borderId="13" xfId="0" applyNumberFormat="1" applyFont="1" applyBorder="1" applyAlignment="1">
      <alignment horizontal="center"/>
    </xf>
    <xf numFmtId="41" fontId="17" fillId="0" borderId="62" xfId="0" applyNumberFormat="1" applyFont="1" applyBorder="1" applyAlignment="1">
      <alignment horizontal="center"/>
    </xf>
    <xf numFmtId="41" fontId="17" fillId="0" borderId="33" xfId="0" applyNumberFormat="1" applyFont="1" applyBorder="1" applyAlignment="1">
      <alignment horizontal="center"/>
    </xf>
    <xf numFmtId="41" fontId="17" fillId="0" borderId="22" xfId="0" applyNumberFormat="1" applyFont="1" applyBorder="1" applyAlignment="1">
      <alignment horizontal="center"/>
    </xf>
    <xf numFmtId="41" fontId="17" fillId="0" borderId="32" xfId="0" applyNumberFormat="1" applyFont="1" applyBorder="1" applyAlignment="1">
      <alignment horizontal="center"/>
    </xf>
    <xf numFmtId="173" fontId="7" fillId="0" borderId="49" xfId="0" applyNumberFormat="1" applyFont="1" applyBorder="1" applyAlignment="1">
      <alignment horizontal="center"/>
    </xf>
    <xf numFmtId="173" fontId="7" fillId="0" borderId="5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76200</xdr:rowOff>
    </xdr:from>
    <xdr:to>
      <xdr:col>12</xdr:col>
      <xdr:colOff>542925</xdr:colOff>
      <xdr:row>1</xdr:row>
      <xdr:rowOff>447675</xdr:rowOff>
    </xdr:to>
    <xdr:pic>
      <xdr:nvPicPr>
        <xdr:cNvPr id="1" name="Picture 2"/>
        <xdr:cNvPicPr preferRelativeResize="1">
          <a:picLocks noChangeAspect="1"/>
        </xdr:cNvPicPr>
      </xdr:nvPicPr>
      <xdr:blipFill>
        <a:blip r:embed="rId1"/>
        <a:stretch>
          <a:fillRect/>
        </a:stretch>
      </xdr:blipFill>
      <xdr:spPr>
        <a:xfrm>
          <a:off x="4762500" y="76200"/>
          <a:ext cx="9906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A13">
      <selection activeCell="K38" sqref="K38"/>
    </sheetView>
  </sheetViews>
  <sheetFormatPr defaultColWidth="9.140625" defaultRowHeight="12.75"/>
  <cols>
    <col min="1" max="1" width="2.140625" style="0" customWidth="1"/>
    <col min="2" max="2" width="8.00390625" style="0" customWidth="1"/>
    <col min="3" max="3" width="6.7109375" style="0" customWidth="1"/>
    <col min="4" max="4" width="6.421875" style="0" customWidth="1"/>
    <col min="5" max="5" width="4.8515625" style="0" customWidth="1"/>
    <col min="7" max="7" width="3.421875" style="0" customWidth="1"/>
    <col min="8" max="8" width="4.140625" style="0" customWidth="1"/>
    <col min="9" max="9" width="3.28125" style="0" customWidth="1"/>
    <col min="10" max="10" width="2.00390625" style="0" customWidth="1"/>
    <col min="11" max="11" width="13.8515625" style="0" customWidth="1"/>
    <col min="12" max="13" width="14.140625" style="0" customWidth="1"/>
    <col min="14" max="14" width="11.28125" style="0" bestFit="1" customWidth="1"/>
    <col min="18" max="18" width="13.7109375" style="0" customWidth="1"/>
  </cols>
  <sheetData>
    <row r="1" ht="24.75" customHeight="1">
      <c r="A1" s="84"/>
    </row>
    <row r="2" ht="53.25" customHeight="1">
      <c r="A2" s="85"/>
    </row>
    <row r="3" spans="1:13" ht="20.25" customHeight="1">
      <c r="A3" s="85"/>
      <c r="L3" s="91" t="s">
        <v>174</v>
      </c>
      <c r="M3" s="91"/>
    </row>
    <row r="4" spans="1:12" ht="33" customHeight="1">
      <c r="A4" s="5"/>
      <c r="B4" s="95" t="s">
        <v>175</v>
      </c>
      <c r="C4" s="95"/>
      <c r="D4" s="95"/>
      <c r="E4" s="95"/>
      <c r="F4" s="95"/>
      <c r="G4" s="95"/>
      <c r="H4" s="95"/>
      <c r="I4" s="95"/>
      <c r="J4" s="95"/>
      <c r="K4" s="95"/>
      <c r="L4" s="95"/>
    </row>
    <row r="5" spans="1:12" ht="15.75" customHeight="1">
      <c r="A5" s="5"/>
      <c r="B5" s="73"/>
      <c r="C5" s="73"/>
      <c r="D5" s="73"/>
      <c r="E5" s="73"/>
      <c r="F5" s="73"/>
      <c r="G5" s="73"/>
      <c r="H5" s="5"/>
      <c r="I5" s="5"/>
      <c r="J5" s="5"/>
      <c r="K5" s="5"/>
      <c r="L5" s="70"/>
    </row>
    <row r="6" spans="1:12" ht="13.5" customHeight="1">
      <c r="A6" s="5"/>
      <c r="B6" s="73"/>
      <c r="C6" s="73"/>
      <c r="D6" s="73"/>
      <c r="E6" s="73"/>
      <c r="F6" s="73"/>
      <c r="G6" s="73"/>
      <c r="H6" s="5"/>
      <c r="I6" s="5"/>
      <c r="J6" s="5"/>
      <c r="K6" s="5"/>
      <c r="L6" s="70"/>
    </row>
    <row r="7" spans="1:12" ht="6.75" customHeight="1">
      <c r="A7" s="58"/>
      <c r="B7" s="58"/>
      <c r="C7" s="58"/>
      <c r="D7" s="58"/>
      <c r="E7" s="58"/>
      <c r="F7" s="58"/>
      <c r="G7" s="58"/>
      <c r="H7" s="58"/>
      <c r="I7" s="58"/>
      <c r="J7" s="58"/>
      <c r="K7" s="58"/>
      <c r="L7" s="69"/>
    </row>
    <row r="8" spans="1:12" ht="15.75">
      <c r="A8" s="58"/>
      <c r="B8" s="88" t="s">
        <v>158</v>
      </c>
      <c r="C8" s="88"/>
      <c r="D8" s="88"/>
      <c r="E8" s="88"/>
      <c r="F8" s="88"/>
      <c r="G8" s="88"/>
      <c r="H8" s="88"/>
      <c r="I8" s="88"/>
      <c r="J8" s="88"/>
      <c r="K8" s="88"/>
      <c r="L8" s="88"/>
    </row>
    <row r="9" spans="1:12" ht="15">
      <c r="A9" s="58"/>
      <c r="B9" s="9"/>
      <c r="C9" s="9"/>
      <c r="D9" s="9"/>
      <c r="E9" s="9"/>
      <c r="F9" s="5"/>
      <c r="G9" s="58"/>
      <c r="H9" s="58"/>
      <c r="I9" s="58"/>
      <c r="J9" s="58"/>
      <c r="K9" s="58"/>
      <c r="L9" s="58"/>
    </row>
    <row r="10" spans="1:12" ht="15">
      <c r="A10" s="58"/>
      <c r="B10" s="9"/>
      <c r="C10" s="9"/>
      <c r="D10" s="9"/>
      <c r="E10" s="9"/>
      <c r="F10" s="5"/>
      <c r="G10" s="58"/>
      <c r="H10" s="58"/>
      <c r="I10" s="58"/>
      <c r="J10" s="58"/>
      <c r="K10" s="58"/>
      <c r="L10" s="58"/>
    </row>
    <row r="11" spans="1:12" ht="12.75">
      <c r="A11" s="58"/>
      <c r="B11" s="66"/>
      <c r="C11" s="66"/>
      <c r="D11" s="66"/>
      <c r="E11" s="66"/>
      <c r="F11" s="58"/>
      <c r="G11" s="58"/>
      <c r="H11" s="58"/>
      <c r="I11" s="58"/>
      <c r="J11" s="58"/>
      <c r="K11" s="58"/>
      <c r="L11" s="58"/>
    </row>
    <row r="12" spans="1:13" ht="63.75" customHeight="1">
      <c r="A12" s="58"/>
      <c r="B12" s="94" t="s">
        <v>176</v>
      </c>
      <c r="C12" s="94"/>
      <c r="D12" s="94"/>
      <c r="E12" s="94"/>
      <c r="F12" s="94"/>
      <c r="G12" s="94"/>
      <c r="H12" s="94"/>
      <c r="I12" s="94"/>
      <c r="J12" s="94"/>
      <c r="K12" s="94"/>
      <c r="L12" s="94"/>
      <c r="M12" s="94"/>
    </row>
    <row r="13" spans="1:12" ht="13.5" thickBot="1">
      <c r="A13" s="58"/>
      <c r="B13" s="58"/>
      <c r="C13" s="58"/>
      <c r="D13" s="58"/>
      <c r="E13" s="58"/>
      <c r="F13" s="58"/>
      <c r="G13" s="58"/>
      <c r="H13" s="58"/>
      <c r="I13" s="58"/>
      <c r="J13" s="58"/>
      <c r="K13" s="58"/>
      <c r="L13" s="58"/>
    </row>
    <row r="14" spans="1:13" ht="21" customHeight="1" thickTop="1">
      <c r="A14" s="58"/>
      <c r="B14" s="102" t="s">
        <v>21</v>
      </c>
      <c r="C14" s="103"/>
      <c r="D14" s="103"/>
      <c r="E14" s="103"/>
      <c r="F14" s="103"/>
      <c r="G14" s="103"/>
      <c r="H14" s="103"/>
      <c r="I14" s="103"/>
      <c r="J14" s="103"/>
      <c r="K14" s="103"/>
      <c r="L14" s="92" t="s">
        <v>159</v>
      </c>
      <c r="M14" s="93"/>
    </row>
    <row r="15" spans="1:13" ht="22.5" customHeight="1">
      <c r="A15" s="58"/>
      <c r="B15" s="104"/>
      <c r="C15" s="105"/>
      <c r="D15" s="105"/>
      <c r="E15" s="105"/>
      <c r="F15" s="105"/>
      <c r="G15" s="105"/>
      <c r="H15" s="105"/>
      <c r="I15" s="105"/>
      <c r="J15" s="105"/>
      <c r="K15" s="105"/>
      <c r="L15" s="71" t="s">
        <v>160</v>
      </c>
      <c r="M15" s="72" t="s">
        <v>161</v>
      </c>
    </row>
    <row r="16" spans="1:13" ht="38.25" customHeight="1">
      <c r="A16" s="58"/>
      <c r="B16" s="98" t="s">
        <v>162</v>
      </c>
      <c r="C16" s="99"/>
      <c r="D16" s="99"/>
      <c r="E16" s="99"/>
      <c r="F16" s="99"/>
      <c r="G16" s="99"/>
      <c r="H16" s="99"/>
      <c r="I16" s="99"/>
      <c r="J16" s="99"/>
      <c r="K16" s="99"/>
      <c r="L16" s="82" t="s">
        <v>172</v>
      </c>
      <c r="M16" s="83" t="s">
        <v>173</v>
      </c>
    </row>
    <row r="17" spans="1:13" ht="21.75" customHeight="1">
      <c r="A17" s="58"/>
      <c r="B17" s="89" t="s">
        <v>40</v>
      </c>
      <c r="C17" s="90"/>
      <c r="D17" s="90"/>
      <c r="E17" s="90"/>
      <c r="F17" s="90"/>
      <c r="G17" s="90"/>
      <c r="H17" s="90"/>
      <c r="I17" s="90"/>
      <c r="J17" s="90"/>
      <c r="K17" s="90"/>
      <c r="L17" s="76">
        <v>26097</v>
      </c>
      <c r="M17" s="77">
        <f>L17/3.4528</f>
        <v>7558.213623725672</v>
      </c>
    </row>
    <row r="18" spans="1:13" ht="21.75" customHeight="1">
      <c r="A18" s="58"/>
      <c r="B18" s="98" t="s">
        <v>163</v>
      </c>
      <c r="C18" s="99"/>
      <c r="D18" s="99"/>
      <c r="E18" s="99"/>
      <c r="F18" s="99"/>
      <c r="G18" s="99"/>
      <c r="H18" s="99"/>
      <c r="I18" s="99"/>
      <c r="J18" s="99"/>
      <c r="K18" s="99"/>
      <c r="L18" s="76">
        <v>0</v>
      </c>
      <c r="M18" s="77">
        <v>0</v>
      </c>
    </row>
    <row r="19" spans="1:13" ht="21.75" customHeight="1">
      <c r="A19" s="58"/>
      <c r="B19" s="98" t="s">
        <v>164</v>
      </c>
      <c r="C19" s="99"/>
      <c r="D19" s="99"/>
      <c r="E19" s="99"/>
      <c r="F19" s="99"/>
      <c r="G19" s="99"/>
      <c r="H19" s="99"/>
      <c r="I19" s="99"/>
      <c r="J19" s="99"/>
      <c r="K19" s="99"/>
      <c r="L19" s="76">
        <v>0</v>
      </c>
      <c r="M19" s="77">
        <v>0</v>
      </c>
    </row>
    <row r="20" spans="1:14" ht="21.75" customHeight="1">
      <c r="A20" s="58"/>
      <c r="B20" s="100" t="s">
        <v>165</v>
      </c>
      <c r="C20" s="101"/>
      <c r="D20" s="101"/>
      <c r="E20" s="101"/>
      <c r="F20" s="101"/>
      <c r="G20" s="101"/>
      <c r="H20" s="101"/>
      <c r="I20" s="101"/>
      <c r="J20" s="101"/>
      <c r="K20" s="101"/>
      <c r="L20" s="78">
        <f>L17-124</f>
        <v>25973</v>
      </c>
      <c r="M20" s="79">
        <f>L20/3.4528</f>
        <v>7522.300741427248</v>
      </c>
      <c r="N20" s="13"/>
    </row>
    <row r="21" spans="1:14" ht="20.25" customHeight="1">
      <c r="A21" s="58"/>
      <c r="B21" s="98" t="s">
        <v>166</v>
      </c>
      <c r="C21" s="99"/>
      <c r="D21" s="99"/>
      <c r="E21" s="99"/>
      <c r="F21" s="99"/>
      <c r="G21" s="99"/>
      <c r="H21" s="99"/>
      <c r="I21" s="99"/>
      <c r="J21" s="99"/>
      <c r="K21" s="99"/>
      <c r="L21" s="74">
        <v>0</v>
      </c>
      <c r="M21" s="75">
        <v>0</v>
      </c>
      <c r="N21" s="37"/>
    </row>
    <row r="22" spans="1:14" ht="20.25" customHeight="1">
      <c r="A22" s="58"/>
      <c r="B22" s="98" t="s">
        <v>167</v>
      </c>
      <c r="C22" s="99"/>
      <c r="D22" s="99"/>
      <c r="E22" s="99"/>
      <c r="F22" s="99"/>
      <c r="G22" s="99"/>
      <c r="H22" s="99"/>
      <c r="I22" s="99"/>
      <c r="J22" s="99"/>
      <c r="K22" s="99"/>
      <c r="L22" s="74">
        <v>0</v>
      </c>
      <c r="M22" s="75">
        <v>0</v>
      </c>
      <c r="N22" s="37"/>
    </row>
    <row r="23" spans="1:13" ht="20.25" customHeight="1">
      <c r="A23" s="58"/>
      <c r="B23" s="98" t="s">
        <v>168</v>
      </c>
      <c r="C23" s="99"/>
      <c r="D23" s="99"/>
      <c r="E23" s="99"/>
      <c r="F23" s="99"/>
      <c r="G23" s="99"/>
      <c r="H23" s="99"/>
      <c r="I23" s="99"/>
      <c r="J23" s="99"/>
      <c r="K23" s="99"/>
      <c r="L23" s="74">
        <v>0</v>
      </c>
      <c r="M23" s="75">
        <v>0</v>
      </c>
    </row>
    <row r="24" spans="1:13" ht="20.25" customHeight="1">
      <c r="A24" s="58"/>
      <c r="B24" s="98" t="s">
        <v>169</v>
      </c>
      <c r="C24" s="99"/>
      <c r="D24" s="99"/>
      <c r="E24" s="99"/>
      <c r="F24" s="99"/>
      <c r="G24" s="99"/>
      <c r="H24" s="99"/>
      <c r="I24" s="99"/>
      <c r="J24" s="99"/>
      <c r="K24" s="99"/>
      <c r="L24" s="74">
        <v>0</v>
      </c>
      <c r="M24" s="75">
        <v>0</v>
      </c>
    </row>
    <row r="25" spans="1:13" ht="33.75" customHeight="1">
      <c r="A25" s="58"/>
      <c r="B25" s="98" t="s">
        <v>170</v>
      </c>
      <c r="C25" s="99"/>
      <c r="D25" s="99"/>
      <c r="E25" s="99"/>
      <c r="F25" s="99"/>
      <c r="G25" s="99"/>
      <c r="H25" s="99"/>
      <c r="I25" s="99"/>
      <c r="J25" s="99"/>
      <c r="K25" s="99"/>
      <c r="L25" s="74">
        <v>0</v>
      </c>
      <c r="M25" s="75">
        <v>0</v>
      </c>
    </row>
    <row r="26" spans="1:13" ht="36" customHeight="1" thickBot="1">
      <c r="A26" s="58"/>
      <c r="B26" s="96" t="s">
        <v>171</v>
      </c>
      <c r="C26" s="97"/>
      <c r="D26" s="97"/>
      <c r="E26" s="97"/>
      <c r="F26" s="97"/>
      <c r="G26" s="97"/>
      <c r="H26" s="97"/>
      <c r="I26" s="97"/>
      <c r="J26" s="97"/>
      <c r="K26" s="97"/>
      <c r="L26" s="80">
        <f>L20-(L21+L23+L25)</f>
        <v>25973</v>
      </c>
      <c r="M26" s="81">
        <f>M20-(M21+M23+M25)</f>
        <v>7522.300741427248</v>
      </c>
    </row>
    <row r="27" spans="1:12" ht="15.75" thickTop="1">
      <c r="A27" s="58"/>
      <c r="B27" s="67"/>
      <c r="C27" s="67"/>
      <c r="D27" s="67"/>
      <c r="E27" s="67"/>
      <c r="F27" s="67"/>
      <c r="G27" s="67"/>
      <c r="H27" s="67"/>
      <c r="I27" s="67"/>
      <c r="J27" s="67"/>
      <c r="K27" s="67"/>
      <c r="L27" s="68"/>
    </row>
    <row r="28" spans="1:12" ht="12.75">
      <c r="A28" s="58"/>
      <c r="B28" s="58"/>
      <c r="C28" s="58"/>
      <c r="D28" s="58"/>
      <c r="E28" s="58"/>
      <c r="F28" s="58"/>
      <c r="G28" s="58"/>
      <c r="H28" s="58"/>
      <c r="I28" s="58"/>
      <c r="J28" s="58"/>
      <c r="K28" s="58"/>
      <c r="L28" s="58"/>
    </row>
    <row r="29" spans="1:12" ht="12.75">
      <c r="A29" s="58"/>
      <c r="B29" s="58"/>
      <c r="C29" s="58"/>
      <c r="D29" s="58"/>
      <c r="E29" s="58"/>
      <c r="F29" s="58"/>
      <c r="G29" s="58"/>
      <c r="H29" s="58"/>
      <c r="I29" s="58"/>
      <c r="J29" s="58"/>
      <c r="K29" s="58"/>
      <c r="L29" s="58"/>
    </row>
    <row r="30" spans="1:12" ht="12.75">
      <c r="A30" s="58"/>
      <c r="B30" s="58"/>
      <c r="C30" s="58"/>
      <c r="D30" s="58"/>
      <c r="E30" s="58"/>
      <c r="F30" s="58"/>
      <c r="G30" s="58"/>
      <c r="H30" s="58"/>
      <c r="I30" s="58"/>
      <c r="J30" s="58"/>
      <c r="K30" s="58"/>
      <c r="L30" s="58"/>
    </row>
    <row r="31" spans="1:12" ht="12.75">
      <c r="A31" s="58"/>
      <c r="B31" s="58"/>
      <c r="C31" s="58"/>
      <c r="D31" s="58"/>
      <c r="E31" s="58"/>
      <c r="F31" s="58"/>
      <c r="G31" s="58"/>
      <c r="H31" s="58"/>
      <c r="I31" s="58"/>
      <c r="J31" s="58"/>
      <c r="K31" s="58"/>
      <c r="L31" s="58"/>
    </row>
    <row r="32" spans="1:12" ht="12.75">
      <c r="A32" s="58"/>
      <c r="B32" s="58"/>
      <c r="C32" s="58"/>
      <c r="D32" s="58"/>
      <c r="E32" s="58"/>
      <c r="F32" s="58"/>
      <c r="G32" s="58"/>
      <c r="H32" s="58"/>
      <c r="I32" s="58"/>
      <c r="J32" s="58"/>
      <c r="K32" s="58"/>
      <c r="L32" s="58"/>
    </row>
    <row r="33" spans="1:12" ht="12.75">
      <c r="A33" s="58"/>
      <c r="B33" s="58"/>
      <c r="C33" s="58"/>
      <c r="D33" s="58"/>
      <c r="E33" s="58"/>
      <c r="F33" s="58"/>
      <c r="G33" s="58"/>
      <c r="H33" s="58"/>
      <c r="I33" s="58"/>
      <c r="J33" s="58"/>
      <c r="K33" s="58"/>
      <c r="L33" s="58"/>
    </row>
    <row r="34" spans="1:14" ht="13.5" customHeight="1">
      <c r="A34" s="58"/>
      <c r="B34" s="58"/>
      <c r="C34" s="58"/>
      <c r="D34" s="58"/>
      <c r="E34" s="58"/>
      <c r="F34" s="58"/>
      <c r="G34" s="58"/>
      <c r="H34" s="58"/>
      <c r="I34" s="58"/>
      <c r="J34" s="58"/>
      <c r="K34" s="58"/>
      <c r="L34" s="58"/>
      <c r="M34" s="58"/>
      <c r="N34" s="58"/>
    </row>
  </sheetData>
  <sheetProtection/>
  <mergeCells count="17">
    <mergeCell ref="B4:L4"/>
    <mergeCell ref="L3:M3"/>
    <mergeCell ref="B18:K18"/>
    <mergeCell ref="B19:K19"/>
    <mergeCell ref="B8:L8"/>
    <mergeCell ref="B16:K16"/>
    <mergeCell ref="B17:K17"/>
    <mergeCell ref="B20:K20"/>
    <mergeCell ref="B14:K15"/>
    <mergeCell ref="L14:M14"/>
    <mergeCell ref="B12:M12"/>
    <mergeCell ref="B26:K26"/>
    <mergeCell ref="B25:K25"/>
    <mergeCell ref="B21:K21"/>
    <mergeCell ref="B24:K24"/>
    <mergeCell ref="B23:K23"/>
    <mergeCell ref="B22:K22"/>
  </mergeCells>
  <printOptions/>
  <pageMargins left="1.2598425196850394" right="0.15748031496062992" top="0.6299212598425197" bottom="0.5511811023622047" header="0.2755905511811024"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3:S154"/>
  <sheetViews>
    <sheetView zoomScalePageLayoutView="0" workbookViewId="0" topLeftCell="A55">
      <selection activeCell="I46" sqref="I46:J46"/>
    </sheetView>
  </sheetViews>
  <sheetFormatPr defaultColWidth="9.140625" defaultRowHeight="12.75"/>
  <cols>
    <col min="1" max="1" width="0.85546875" style="0" customWidth="1"/>
    <col min="4" max="4" width="8.421875" style="0" customWidth="1"/>
    <col min="6" max="6" width="8.57421875" style="0" customWidth="1"/>
    <col min="8" max="8" width="11.8515625" style="0" customWidth="1"/>
    <col min="9" max="9" width="3.421875" style="0" customWidth="1"/>
    <col min="10" max="10" width="13.8515625" style="0" customWidth="1"/>
    <col min="11" max="11" width="21.00390625" style="0" customWidth="1"/>
    <col min="12" max="12" width="6.8515625" style="0" customWidth="1"/>
    <col min="13" max="13" width="7.28125" style="0" customWidth="1"/>
    <col min="14" max="14" width="6.7109375" style="0" customWidth="1"/>
    <col min="15" max="15" width="6.140625" style="0" customWidth="1"/>
    <col min="16" max="16" width="10.7109375" style="0" customWidth="1"/>
    <col min="19" max="19" width="13.57421875" style="0" bestFit="1" customWidth="1"/>
  </cols>
  <sheetData>
    <row r="3" spans="2:17" ht="15.75">
      <c r="B3" s="5" t="s">
        <v>0</v>
      </c>
      <c r="C3" s="5"/>
      <c r="D3" s="5"/>
      <c r="L3" s="140"/>
      <c r="M3" s="140"/>
      <c r="N3" s="140"/>
      <c r="O3" s="140"/>
      <c r="P3" s="140"/>
      <c r="Q3" s="140"/>
    </row>
    <row r="4" spans="2:4" ht="15">
      <c r="B4" s="5" t="s">
        <v>1</v>
      </c>
      <c r="C4" s="5"/>
      <c r="D4" s="5"/>
    </row>
    <row r="7" spans="2:12" ht="15.75">
      <c r="B7" s="1" t="s">
        <v>65</v>
      </c>
      <c r="C7" s="1"/>
      <c r="D7" s="1"/>
      <c r="E7" s="1"/>
      <c r="F7" s="1"/>
      <c r="G7" s="1"/>
      <c r="H7" s="1"/>
      <c r="I7" s="1"/>
      <c r="J7" s="1"/>
      <c r="K7" s="1"/>
      <c r="L7" s="1"/>
    </row>
    <row r="8" spans="2:5" ht="15.75">
      <c r="B8" s="1"/>
      <c r="C8" s="1"/>
      <c r="D8" s="1"/>
      <c r="E8" s="1"/>
    </row>
    <row r="10" ht="12.75">
      <c r="B10" t="s">
        <v>56</v>
      </c>
    </row>
    <row r="11" ht="12.75">
      <c r="B11" t="s">
        <v>57</v>
      </c>
    </row>
    <row r="12" ht="12.75">
      <c r="B12" t="s">
        <v>58</v>
      </c>
    </row>
    <row r="13" spans="2:16" ht="18" customHeight="1" thickBot="1">
      <c r="B13" s="16" t="s">
        <v>34</v>
      </c>
      <c r="C13" s="16"/>
      <c r="D13" s="16"/>
      <c r="E13" s="16"/>
      <c r="F13" s="15"/>
      <c r="G13" s="15"/>
      <c r="H13" s="15"/>
      <c r="I13" s="15"/>
      <c r="J13" s="15"/>
      <c r="K13" s="15"/>
      <c r="L13" s="15"/>
      <c r="M13" s="15"/>
      <c r="N13" s="15"/>
      <c r="O13" s="15"/>
      <c r="P13" s="15"/>
    </row>
    <row r="14" spans="2:16" ht="13.5" customHeight="1" thickTop="1">
      <c r="B14" s="18"/>
      <c r="C14" s="18"/>
      <c r="D14" s="18"/>
      <c r="E14" s="18"/>
      <c r="F14" s="15"/>
      <c r="G14" s="15"/>
      <c r="H14" s="15"/>
      <c r="I14" s="15"/>
      <c r="J14" s="15"/>
      <c r="K14" s="15"/>
      <c r="L14" s="15"/>
      <c r="M14" s="15"/>
      <c r="N14" s="15"/>
      <c r="O14" s="15"/>
      <c r="P14" s="15"/>
    </row>
    <row r="15" spans="2:16" ht="15.75" customHeight="1">
      <c r="B15" s="143" t="s">
        <v>54</v>
      </c>
      <c r="C15" s="143"/>
      <c r="D15" s="143"/>
      <c r="E15" s="143"/>
      <c r="F15" s="143"/>
      <c r="G15" s="143"/>
      <c r="H15" s="143"/>
      <c r="I15" s="143"/>
      <c r="J15" s="143"/>
      <c r="K15" s="143"/>
      <c r="L15" s="143"/>
      <c r="M15" s="143"/>
      <c r="N15" s="143"/>
      <c r="O15" s="143"/>
      <c r="P15" s="143"/>
    </row>
    <row r="16" spans="2:17" ht="12.75">
      <c r="B16" s="144" t="s">
        <v>55</v>
      </c>
      <c r="C16" s="144"/>
      <c r="D16" s="144"/>
      <c r="E16" s="144"/>
      <c r="F16" s="144"/>
      <c r="G16" s="144"/>
      <c r="H16" s="144"/>
      <c r="I16" s="144"/>
      <c r="J16" s="144"/>
      <c r="K16" s="144"/>
      <c r="L16" s="144"/>
      <c r="M16" s="144"/>
      <c r="N16" s="144"/>
      <c r="O16" s="144"/>
      <c r="P16" s="144"/>
      <c r="Q16" s="144"/>
    </row>
    <row r="17" spans="2:17" ht="12.75">
      <c r="B17" s="22" t="s">
        <v>61</v>
      </c>
      <c r="C17" s="22"/>
      <c r="D17" s="22"/>
      <c r="E17" s="22"/>
      <c r="F17" s="22"/>
      <c r="G17" s="30"/>
      <c r="H17" s="30"/>
      <c r="K17" s="153">
        <v>300000</v>
      </c>
      <c r="L17" s="153"/>
      <c r="M17" s="22"/>
      <c r="N17" s="22"/>
      <c r="O17" s="22"/>
      <c r="P17" s="22"/>
      <c r="Q17" s="22"/>
    </row>
    <row r="18" spans="2:17" ht="12.75">
      <c r="B18" s="22" t="s">
        <v>59</v>
      </c>
      <c r="C18" s="22"/>
      <c r="D18" s="22"/>
      <c r="E18" s="22"/>
      <c r="F18" s="22"/>
      <c r="G18" s="153"/>
      <c r="H18" s="153"/>
      <c r="I18" s="22"/>
      <c r="J18" s="22"/>
      <c r="K18" s="153">
        <v>300000</v>
      </c>
      <c r="L18" s="153"/>
      <c r="M18" s="22"/>
      <c r="N18" s="22"/>
      <c r="O18" s="22"/>
      <c r="P18" s="22"/>
      <c r="Q18" s="22"/>
    </row>
    <row r="19" spans="2:17" ht="12.75">
      <c r="B19" s="7" t="s">
        <v>60</v>
      </c>
      <c r="C19" s="7"/>
      <c r="D19" s="7"/>
      <c r="E19" s="7"/>
      <c r="F19" s="7"/>
      <c r="G19" s="7"/>
      <c r="H19" s="7"/>
      <c r="I19" s="7"/>
      <c r="J19" s="22"/>
      <c r="K19" s="153">
        <v>1200000</v>
      </c>
      <c r="L19" s="153"/>
      <c r="M19" s="22"/>
      <c r="N19" s="22"/>
      <c r="O19" s="22"/>
      <c r="P19" s="22"/>
      <c r="Q19" s="22"/>
    </row>
    <row r="20" spans="2:12" ht="18" customHeight="1">
      <c r="B20" s="22"/>
      <c r="C20" s="22"/>
      <c r="D20" s="22"/>
      <c r="E20" s="31"/>
      <c r="F20" s="31"/>
      <c r="G20" s="32"/>
      <c r="H20" s="32"/>
      <c r="I20" s="292" t="s">
        <v>62</v>
      </c>
      <c r="J20" s="292"/>
      <c r="K20" s="279">
        <f>SUM(K17:L19)</f>
        <v>1800000</v>
      </c>
      <c r="L20" s="279"/>
    </row>
    <row r="21" spans="2:8" ht="15.75" customHeight="1">
      <c r="B21" s="22"/>
      <c r="C21" s="22"/>
      <c r="D21" s="22"/>
      <c r="E21" s="22"/>
      <c r="F21" s="22"/>
      <c r="G21" s="30"/>
      <c r="H21" s="30"/>
    </row>
    <row r="22" spans="2:16" ht="12.75">
      <c r="B22" s="145"/>
      <c r="C22" s="145"/>
      <c r="D22" s="145"/>
      <c r="E22" s="145"/>
      <c r="F22" s="145"/>
      <c r="G22" s="145"/>
      <c r="H22" s="145"/>
      <c r="I22" s="146" t="s">
        <v>63</v>
      </c>
      <c r="J22" s="147"/>
      <c r="K22" s="150" t="s">
        <v>2</v>
      </c>
      <c r="L22" s="151"/>
      <c r="M22" s="151"/>
      <c r="N22" s="152"/>
      <c r="O22" s="19"/>
      <c r="P22" s="20"/>
    </row>
    <row r="23" spans="2:16" ht="18" customHeight="1">
      <c r="B23" s="145"/>
      <c r="C23" s="145"/>
      <c r="D23" s="145"/>
      <c r="E23" s="145"/>
      <c r="F23" s="145"/>
      <c r="G23" s="145"/>
      <c r="H23" s="145"/>
      <c r="I23" s="148"/>
      <c r="J23" s="149"/>
      <c r="K23" s="150">
        <v>2009</v>
      </c>
      <c r="L23" s="152"/>
      <c r="M23" s="150">
        <v>2008</v>
      </c>
      <c r="N23" s="152"/>
      <c r="O23" s="137"/>
      <c r="P23" s="138"/>
    </row>
    <row r="24" spans="2:16" ht="16.5" customHeight="1" thickBot="1">
      <c r="B24" s="164" t="s">
        <v>3</v>
      </c>
      <c r="C24" s="165"/>
      <c r="D24" s="165"/>
      <c r="E24" s="165"/>
      <c r="F24" s="165"/>
      <c r="G24" s="165"/>
      <c r="H24" s="166"/>
      <c r="I24" s="139">
        <v>25916953</v>
      </c>
      <c r="J24" s="139"/>
      <c r="K24" s="139">
        <v>37602694</v>
      </c>
      <c r="L24" s="139"/>
      <c r="M24" s="141">
        <v>28598348</v>
      </c>
      <c r="N24" s="142"/>
      <c r="O24" s="154"/>
      <c r="P24" s="155"/>
    </row>
    <row r="25" spans="2:16" ht="19.5" customHeight="1" thickTop="1">
      <c r="B25" s="156" t="s">
        <v>4</v>
      </c>
      <c r="C25" s="157"/>
      <c r="D25" s="157"/>
      <c r="E25" s="157"/>
      <c r="F25" s="157"/>
      <c r="G25" s="157"/>
      <c r="H25" s="158"/>
      <c r="I25" s="159">
        <f>SUM(I27:J30)</f>
        <v>1800000</v>
      </c>
      <c r="J25" s="159"/>
      <c r="K25" s="159">
        <f>SUM(K27:L30)</f>
        <v>4571310</v>
      </c>
      <c r="L25" s="159"/>
      <c r="M25" s="160">
        <f>SUM(M27:N30)</f>
        <v>5230015</v>
      </c>
      <c r="N25" s="161"/>
      <c r="O25" s="162"/>
      <c r="P25" s="163"/>
    </row>
    <row r="26" spans="2:16" ht="24.75" customHeight="1">
      <c r="B26" s="172" t="s">
        <v>5</v>
      </c>
      <c r="C26" s="173"/>
      <c r="D26" s="173"/>
      <c r="E26" s="173"/>
      <c r="F26" s="173"/>
      <c r="G26" s="173"/>
      <c r="H26" s="174"/>
      <c r="I26" s="169"/>
      <c r="J26" s="170"/>
      <c r="K26" s="169"/>
      <c r="L26" s="170"/>
      <c r="M26" s="169"/>
      <c r="N26" s="170"/>
      <c r="O26" s="162"/>
      <c r="P26" s="163"/>
    </row>
    <row r="27" spans="2:16" ht="17.25" customHeight="1">
      <c r="B27" s="167" t="s">
        <v>6</v>
      </c>
      <c r="C27" s="167"/>
      <c r="D27" s="167"/>
      <c r="E27" s="167"/>
      <c r="F27" s="167"/>
      <c r="G27" s="167"/>
      <c r="H27" s="167"/>
      <c r="I27" s="168">
        <v>300000</v>
      </c>
      <c r="J27" s="168"/>
      <c r="K27" s="168">
        <v>300000</v>
      </c>
      <c r="L27" s="168"/>
      <c r="M27" s="169">
        <v>400000</v>
      </c>
      <c r="N27" s="170"/>
      <c r="O27" s="120"/>
      <c r="P27" s="171"/>
    </row>
    <row r="28" spans="2:16" ht="18" customHeight="1">
      <c r="B28" s="167" t="s">
        <v>7</v>
      </c>
      <c r="C28" s="167"/>
      <c r="D28" s="167"/>
      <c r="E28" s="167"/>
      <c r="F28" s="167"/>
      <c r="G28" s="167"/>
      <c r="H28" s="167"/>
      <c r="I28" s="169">
        <v>1200000</v>
      </c>
      <c r="J28" s="170"/>
      <c r="K28" s="169">
        <v>1200000</v>
      </c>
      <c r="L28" s="170"/>
      <c r="M28" s="169">
        <v>1200000</v>
      </c>
      <c r="N28" s="170"/>
      <c r="O28" s="120"/>
      <c r="P28" s="171"/>
    </row>
    <row r="29" spans="2:16" ht="25.5" customHeight="1">
      <c r="B29" s="167" t="s">
        <v>8</v>
      </c>
      <c r="C29" s="167"/>
      <c r="D29" s="167"/>
      <c r="E29" s="167"/>
      <c r="F29" s="167"/>
      <c r="G29" s="167"/>
      <c r="H29" s="167"/>
      <c r="I29" s="168">
        <v>300000</v>
      </c>
      <c r="J29" s="168"/>
      <c r="K29" s="168">
        <v>300000</v>
      </c>
      <c r="L29" s="168"/>
      <c r="M29" s="169">
        <v>147300</v>
      </c>
      <c r="N29" s="170"/>
      <c r="O29" s="120"/>
      <c r="P29" s="171"/>
    </row>
    <row r="30" spans="2:16" ht="27" customHeight="1">
      <c r="B30" s="294" t="s">
        <v>64</v>
      </c>
      <c r="C30" s="295"/>
      <c r="D30" s="295"/>
      <c r="E30" s="295"/>
      <c r="F30" s="295"/>
      <c r="G30" s="295"/>
      <c r="H30" s="296"/>
      <c r="I30" s="176">
        <v>0</v>
      </c>
      <c r="J30" s="176"/>
      <c r="K30" s="177">
        <v>2771310</v>
      </c>
      <c r="L30" s="177"/>
      <c r="M30" s="169">
        <v>3482715</v>
      </c>
      <c r="N30" s="170"/>
      <c r="O30" s="120"/>
      <c r="P30" s="171"/>
    </row>
    <row r="31" spans="2:16" ht="19.5" customHeight="1" thickBot="1">
      <c r="B31" s="297" t="s">
        <v>9</v>
      </c>
      <c r="C31" s="297"/>
      <c r="D31" s="297"/>
      <c r="E31" s="297"/>
      <c r="F31" s="297"/>
      <c r="G31" s="297"/>
      <c r="H31" s="298"/>
      <c r="I31" s="299">
        <f>SUM(I24+I25)</f>
        <v>27716953</v>
      </c>
      <c r="J31" s="142"/>
      <c r="K31" s="299">
        <f>SUM(K24+K25)</f>
        <v>42174004</v>
      </c>
      <c r="L31" s="142"/>
      <c r="M31" s="299">
        <f>SUM(M24+M25)</f>
        <v>33828363</v>
      </c>
      <c r="N31" s="142"/>
      <c r="O31" s="154"/>
      <c r="P31" s="155"/>
    </row>
    <row r="32" spans="9:10" ht="6.75" customHeight="1" thickTop="1">
      <c r="I32" s="300"/>
      <c r="J32" s="300"/>
    </row>
    <row r="33" spans="9:10" ht="16.5" customHeight="1">
      <c r="I33" s="2"/>
      <c r="J33" s="2"/>
    </row>
    <row r="34" spans="2:10" ht="15.75" customHeight="1" thickBot="1">
      <c r="B34" s="21" t="s">
        <v>10</v>
      </c>
      <c r="C34" s="21"/>
      <c r="I34" s="175"/>
      <c r="J34" s="175"/>
    </row>
    <row r="35" ht="6.75" customHeight="1" thickTop="1"/>
    <row r="36" spans="2:4" ht="15.75" customHeight="1">
      <c r="B36" s="3" t="s">
        <v>68</v>
      </c>
      <c r="C36" s="3"/>
      <c r="D36" s="3"/>
    </row>
    <row r="37" spans="2:7" ht="16.5" customHeight="1">
      <c r="B37" s="11" t="s">
        <v>66</v>
      </c>
      <c r="C37" s="11"/>
      <c r="D37" s="11"/>
      <c r="E37" s="11"/>
      <c r="F37" s="11"/>
      <c r="G37" s="11"/>
    </row>
    <row r="38" spans="2:4" ht="15.75" customHeight="1">
      <c r="B38" s="11" t="s">
        <v>67</v>
      </c>
      <c r="C38" s="3"/>
      <c r="D38" s="3"/>
    </row>
    <row r="39" ht="15" customHeight="1">
      <c r="B39" t="s">
        <v>69</v>
      </c>
    </row>
    <row r="40" ht="15.75" customHeight="1">
      <c r="B40" t="s">
        <v>70</v>
      </c>
    </row>
    <row r="41" spans="2:16" ht="16.5" customHeight="1">
      <c r="B41" t="s">
        <v>71</v>
      </c>
      <c r="L41" s="293">
        <f>25916953*5/100</f>
        <v>1295847.65</v>
      </c>
      <c r="M41" s="293"/>
      <c r="N41" s="293"/>
      <c r="O41" s="33"/>
      <c r="P41" s="33"/>
    </row>
    <row r="42" spans="2:16" ht="18" customHeight="1">
      <c r="B42" s="35" t="s">
        <v>72</v>
      </c>
      <c r="C42" s="35"/>
      <c r="D42" s="35"/>
      <c r="E42" s="35"/>
      <c r="F42" s="35"/>
      <c r="G42" s="35"/>
      <c r="H42" s="35"/>
      <c r="I42" s="36"/>
      <c r="J42" s="36"/>
      <c r="K42" s="36"/>
      <c r="L42" s="278">
        <f>1300000</f>
        <v>1300000</v>
      </c>
      <c r="M42" s="278"/>
      <c r="N42" s="278"/>
      <c r="O42" s="17"/>
      <c r="P42" s="17"/>
    </row>
    <row r="43" spans="2:8" ht="17.25" customHeight="1">
      <c r="B43" s="277" t="s">
        <v>51</v>
      </c>
      <c r="C43" s="277"/>
      <c r="D43" s="277"/>
      <c r="E43" s="277"/>
      <c r="F43" s="277"/>
      <c r="G43" s="277"/>
      <c r="H43" s="277"/>
    </row>
    <row r="44" spans="2:16" ht="12.75">
      <c r="B44" s="145"/>
      <c r="C44" s="145"/>
      <c r="D44" s="145"/>
      <c r="E44" s="145"/>
      <c r="F44" s="145"/>
      <c r="G44" s="145"/>
      <c r="H44" s="145"/>
      <c r="I44" s="178" t="s">
        <v>63</v>
      </c>
      <c r="J44" s="179"/>
      <c r="K44" s="122" t="s">
        <v>35</v>
      </c>
      <c r="L44" s="123"/>
      <c r="M44" s="123"/>
      <c r="N44" s="124"/>
      <c r="O44" s="19"/>
      <c r="P44" s="20"/>
    </row>
    <row r="45" spans="2:16" ht="12.75">
      <c r="B45" s="145"/>
      <c r="C45" s="145"/>
      <c r="D45" s="145"/>
      <c r="E45" s="145"/>
      <c r="F45" s="145"/>
      <c r="G45" s="145"/>
      <c r="H45" s="145"/>
      <c r="I45" s="180"/>
      <c r="J45" s="181"/>
      <c r="K45" s="145">
        <v>2009</v>
      </c>
      <c r="L45" s="145"/>
      <c r="M45" s="145">
        <v>2008</v>
      </c>
      <c r="N45" s="145"/>
      <c r="O45" s="137"/>
      <c r="P45" s="138"/>
    </row>
    <row r="46" spans="2:16" ht="15" thickBot="1">
      <c r="B46" s="164" t="s">
        <v>12</v>
      </c>
      <c r="C46" s="165"/>
      <c r="D46" s="165"/>
      <c r="E46" s="165"/>
      <c r="F46" s="165"/>
      <c r="G46" s="165"/>
      <c r="H46" s="166"/>
      <c r="I46" s="182">
        <v>1300000</v>
      </c>
      <c r="J46" s="182"/>
      <c r="K46" s="183">
        <v>3330000</v>
      </c>
      <c r="L46" s="183"/>
      <c r="M46" s="183">
        <v>1430000</v>
      </c>
      <c r="N46" s="183"/>
      <c r="O46" s="154"/>
      <c r="P46" s="155"/>
    </row>
    <row r="47" spans="2:16" ht="15.75" thickTop="1">
      <c r="B47" s="34"/>
      <c r="C47" s="34"/>
      <c r="D47" s="34"/>
      <c r="E47" s="34"/>
      <c r="F47" s="34"/>
      <c r="G47" s="34"/>
      <c r="H47" s="34"/>
      <c r="I47" s="13"/>
      <c r="J47" s="13"/>
      <c r="K47" s="29"/>
      <c r="L47" s="29"/>
      <c r="M47" s="29"/>
      <c r="N47" s="29"/>
      <c r="O47" s="29"/>
      <c r="P47" s="29"/>
    </row>
    <row r="48" ht="17.25" customHeight="1">
      <c r="B48" t="s">
        <v>73</v>
      </c>
    </row>
    <row r="51" ht="12.75">
      <c r="B51" s="3" t="s">
        <v>74</v>
      </c>
    </row>
    <row r="52" spans="2:9" ht="12.75">
      <c r="B52" s="11" t="s">
        <v>75</v>
      </c>
      <c r="C52" s="11"/>
      <c r="D52" s="11"/>
      <c r="E52" s="11"/>
      <c r="F52" s="11"/>
      <c r="G52" s="11"/>
      <c r="H52" s="11"/>
      <c r="I52" s="11"/>
    </row>
    <row r="53" ht="12.75">
      <c r="B53" s="11" t="s">
        <v>76</v>
      </c>
    </row>
    <row r="54" ht="12.75">
      <c r="B54" t="s">
        <v>77</v>
      </c>
    </row>
    <row r="55" spans="2:14" ht="12.75">
      <c r="B55" s="11" t="s">
        <v>78</v>
      </c>
      <c r="C55" s="11"/>
      <c r="D55" s="11"/>
      <c r="E55" s="11"/>
      <c r="F55" s="11"/>
      <c r="G55" s="11"/>
      <c r="H55" s="11"/>
      <c r="I55" s="11"/>
      <c r="J55" s="11"/>
      <c r="K55" s="11"/>
      <c r="L55" s="11"/>
      <c r="M55" s="11"/>
      <c r="N55" s="11"/>
    </row>
    <row r="56" spans="2:11" ht="12.75">
      <c r="B56" s="3"/>
      <c r="C56" s="3"/>
      <c r="D56" s="3"/>
      <c r="E56" s="3"/>
      <c r="F56" s="3"/>
      <c r="G56" s="3"/>
      <c r="H56" s="3"/>
      <c r="I56" s="3"/>
      <c r="J56" s="3"/>
      <c r="K56" s="3"/>
    </row>
    <row r="57" spans="2:15" ht="15">
      <c r="B57" s="10" t="s">
        <v>79</v>
      </c>
      <c r="C57" s="10"/>
      <c r="D57" s="10"/>
      <c r="E57" s="10"/>
      <c r="F57" s="10"/>
      <c r="G57" s="11"/>
      <c r="H57" s="11"/>
      <c r="I57" s="11"/>
      <c r="J57" s="11"/>
      <c r="K57" s="11"/>
      <c r="L57" s="185">
        <f>342000000*7/100</f>
        <v>23940000</v>
      </c>
      <c r="M57" s="185"/>
      <c r="N57" s="185"/>
      <c r="O57" s="5" t="s">
        <v>11</v>
      </c>
    </row>
    <row r="58" spans="2:15" ht="15.75">
      <c r="B58" s="3" t="s">
        <v>80</v>
      </c>
      <c r="C58" s="4"/>
      <c r="D58" s="4"/>
      <c r="E58" s="4"/>
      <c r="F58" s="4"/>
      <c r="L58" s="184">
        <v>11086781.2</v>
      </c>
      <c r="M58" s="184"/>
      <c r="N58" s="184"/>
      <c r="O58" s="5" t="s">
        <v>11</v>
      </c>
    </row>
    <row r="59" spans="2:16" ht="11.25" customHeight="1">
      <c r="B59" s="22"/>
      <c r="C59" s="22"/>
      <c r="D59" s="22"/>
      <c r="E59" s="22"/>
      <c r="F59" s="22"/>
      <c r="G59" s="22"/>
      <c r="H59" s="22"/>
      <c r="I59" s="22"/>
      <c r="J59" s="22"/>
      <c r="K59" s="22"/>
      <c r="L59" s="22"/>
      <c r="M59" s="22"/>
      <c r="N59" s="22"/>
      <c r="O59" s="22"/>
      <c r="P59" s="22"/>
    </row>
    <row r="60" spans="2:16" ht="16.5" customHeight="1">
      <c r="B60" s="190" t="s">
        <v>81</v>
      </c>
      <c r="C60" s="190"/>
      <c r="D60" s="190"/>
      <c r="E60" s="190"/>
      <c r="F60" s="190"/>
      <c r="G60" s="190"/>
      <c r="H60" s="190"/>
      <c r="I60" s="190"/>
      <c r="J60" s="190"/>
      <c r="K60" s="190"/>
      <c r="L60" s="190"/>
      <c r="M60" s="190"/>
      <c r="N60" s="190"/>
      <c r="O60" s="190"/>
      <c r="P60" s="190"/>
    </row>
    <row r="61" spans="2:16" ht="16.5" customHeight="1">
      <c r="B61" s="28"/>
      <c r="C61" s="28"/>
      <c r="D61" s="28"/>
      <c r="E61" s="28"/>
      <c r="F61" s="28"/>
      <c r="G61" s="28"/>
      <c r="H61" s="28"/>
      <c r="I61" s="28"/>
      <c r="J61" s="28"/>
      <c r="K61" s="28"/>
      <c r="L61" s="28"/>
      <c r="M61" s="28"/>
      <c r="N61" s="28"/>
      <c r="O61" s="28"/>
      <c r="P61" s="28"/>
    </row>
    <row r="62" spans="2:12" ht="15">
      <c r="B62" s="191" t="s">
        <v>13</v>
      </c>
      <c r="C62" s="191"/>
      <c r="D62" s="191"/>
      <c r="E62" s="191"/>
      <c r="F62" s="191"/>
      <c r="G62" s="191"/>
      <c r="H62" s="191"/>
      <c r="I62" s="191"/>
      <c r="J62" s="191"/>
      <c r="K62" s="191"/>
      <c r="L62" s="191"/>
    </row>
    <row r="63" spans="2:12" ht="15">
      <c r="B63" s="24"/>
      <c r="C63" s="24"/>
      <c r="D63" s="24"/>
      <c r="E63" s="24"/>
      <c r="F63" s="24"/>
      <c r="G63" s="24"/>
      <c r="H63" s="24"/>
      <c r="I63" s="24"/>
      <c r="J63" s="24"/>
      <c r="K63" s="24"/>
      <c r="L63" s="24"/>
    </row>
    <row r="64" spans="2:16" ht="12.75">
      <c r="B64" s="192" t="s">
        <v>14</v>
      </c>
      <c r="C64" s="193"/>
      <c r="D64" s="193"/>
      <c r="E64" s="193"/>
      <c r="F64" s="193"/>
      <c r="G64" s="193"/>
      <c r="H64" s="194"/>
      <c r="I64" s="178" t="s">
        <v>63</v>
      </c>
      <c r="J64" s="179"/>
      <c r="K64" s="122" t="s">
        <v>15</v>
      </c>
      <c r="L64" s="123"/>
      <c r="M64" s="123"/>
      <c r="N64" s="123"/>
      <c r="O64" s="123"/>
      <c r="P64" s="124"/>
    </row>
    <row r="65" spans="2:16" ht="12.75">
      <c r="B65" s="195"/>
      <c r="C65" s="196"/>
      <c r="D65" s="196"/>
      <c r="E65" s="196"/>
      <c r="F65" s="196"/>
      <c r="G65" s="196"/>
      <c r="H65" s="197"/>
      <c r="I65" s="180"/>
      <c r="J65" s="181"/>
      <c r="K65" s="145">
        <v>2009</v>
      </c>
      <c r="L65" s="145"/>
      <c r="M65" s="145">
        <v>2008</v>
      </c>
      <c r="N65" s="145"/>
      <c r="O65" s="122">
        <v>2007</v>
      </c>
      <c r="P65" s="124"/>
    </row>
    <row r="66" spans="2:16" ht="13.5" thickBot="1">
      <c r="B66" s="188" t="s">
        <v>16</v>
      </c>
      <c r="C66" s="188"/>
      <c r="D66" s="188"/>
      <c r="E66" s="188"/>
      <c r="F66" s="188"/>
      <c r="G66" s="188"/>
      <c r="H66" s="188"/>
      <c r="I66" s="189">
        <v>12000000</v>
      </c>
      <c r="J66" s="189"/>
      <c r="K66" s="189">
        <v>16400000</v>
      </c>
      <c r="L66" s="189"/>
      <c r="M66" s="139">
        <v>13532000</v>
      </c>
      <c r="N66" s="139"/>
      <c r="O66" s="141">
        <v>6974000</v>
      </c>
      <c r="P66" s="142"/>
    </row>
    <row r="67" spans="2:16" ht="16.5" customHeight="1" thickTop="1">
      <c r="B67" s="200" t="s">
        <v>36</v>
      </c>
      <c r="C67" s="200"/>
      <c r="D67" s="200"/>
      <c r="E67" s="200"/>
      <c r="F67" s="200"/>
      <c r="G67" s="200"/>
      <c r="H67" s="200"/>
      <c r="I67" s="201">
        <f>241544426*I69</f>
        <v>8475243.01754386</v>
      </c>
      <c r="J67" s="201"/>
      <c r="K67" s="201">
        <f>241544426*K69</f>
        <v>11582832.123976609</v>
      </c>
      <c r="L67" s="201"/>
      <c r="M67" s="201">
        <f>241544426*0.039567251</f>
        <v>9557248.931192925</v>
      </c>
      <c r="N67" s="201"/>
      <c r="O67" s="186">
        <v>4925574</v>
      </c>
      <c r="P67" s="187"/>
    </row>
    <row r="68" spans="2:19" ht="17.25" customHeight="1">
      <c r="B68" s="200" t="s">
        <v>17</v>
      </c>
      <c r="C68" s="200"/>
      <c r="D68" s="200"/>
      <c r="E68" s="200"/>
      <c r="F68" s="200"/>
      <c r="G68" s="200"/>
      <c r="H68" s="200"/>
      <c r="I68" s="201">
        <f>100455574*I69</f>
        <v>3524756.98245614</v>
      </c>
      <c r="J68" s="201"/>
      <c r="K68" s="201">
        <f>100455574*K69</f>
        <v>4817167.876023391</v>
      </c>
      <c r="L68" s="201"/>
      <c r="M68" s="201">
        <f>100455574*0.039567251</f>
        <v>3974750.9108070736</v>
      </c>
      <c r="N68" s="201"/>
      <c r="O68" s="210">
        <v>2048426</v>
      </c>
      <c r="P68" s="211"/>
      <c r="S68" s="37"/>
    </row>
    <row r="69" spans="2:16" ht="14.25">
      <c r="B69" s="212" t="s">
        <v>18</v>
      </c>
      <c r="C69" s="123"/>
      <c r="D69" s="123"/>
      <c r="E69" s="123"/>
      <c r="F69" s="123"/>
      <c r="G69" s="123"/>
      <c r="H69" s="124"/>
      <c r="I69" s="213">
        <f>12000000/342000000</f>
        <v>0.03508771929824561</v>
      </c>
      <c r="J69" s="213"/>
      <c r="K69" s="213">
        <f>16400000/342000000</f>
        <v>0.047953216374269005</v>
      </c>
      <c r="L69" s="213"/>
      <c r="M69" s="213">
        <f>13532000/342000000</f>
        <v>0.039567251461988306</v>
      </c>
      <c r="N69" s="213"/>
      <c r="O69" s="198">
        <f>6974000/342000000</f>
        <v>0.020391812865497076</v>
      </c>
      <c r="P69" s="199"/>
    </row>
    <row r="70" spans="2:16" ht="12.75">
      <c r="B70" s="203" t="s">
        <v>19</v>
      </c>
      <c r="C70" s="204"/>
      <c r="D70" s="204"/>
      <c r="E70" s="204"/>
      <c r="F70" s="204"/>
      <c r="G70" s="204"/>
      <c r="H70" s="205"/>
      <c r="I70" s="169" t="s">
        <v>20</v>
      </c>
      <c r="J70" s="206"/>
      <c r="K70" s="206"/>
      <c r="L70" s="206"/>
      <c r="M70" s="206"/>
      <c r="N70" s="206"/>
      <c r="O70" s="206"/>
      <c r="P70" s="170"/>
    </row>
    <row r="71" spans="2:16" ht="12.75">
      <c r="B71" s="203" t="s">
        <v>37</v>
      </c>
      <c r="C71" s="204"/>
      <c r="D71" s="204"/>
      <c r="E71" s="204"/>
      <c r="F71" s="204"/>
      <c r="G71" s="204"/>
      <c r="H71" s="205"/>
      <c r="I71" s="207">
        <v>342000000</v>
      </c>
      <c r="J71" s="208"/>
      <c r="K71" s="208"/>
      <c r="L71" s="208"/>
      <c r="M71" s="208"/>
      <c r="N71" s="208"/>
      <c r="O71" s="208"/>
      <c r="P71" s="209"/>
    </row>
    <row r="72" spans="2:16" ht="12.75">
      <c r="B72" s="8"/>
      <c r="C72" s="8"/>
      <c r="D72" s="8"/>
      <c r="E72" s="8"/>
      <c r="F72" s="8"/>
      <c r="G72" s="8"/>
      <c r="H72" s="8"/>
      <c r="I72" s="14"/>
      <c r="J72" s="14"/>
      <c r="K72" s="14"/>
      <c r="L72" s="14"/>
      <c r="M72" s="14"/>
      <c r="N72" s="14"/>
      <c r="O72" s="14"/>
      <c r="P72" s="14"/>
    </row>
    <row r="73" spans="2:16" ht="15.75">
      <c r="B73" s="219" t="s">
        <v>38</v>
      </c>
      <c r="C73" s="219"/>
      <c r="D73" s="219"/>
      <c r="E73" s="219"/>
      <c r="F73" s="219"/>
      <c r="G73" s="219"/>
      <c r="H73" s="219"/>
      <c r="I73" s="219"/>
      <c r="J73" s="219"/>
      <c r="K73" s="219"/>
      <c r="L73" s="219"/>
      <c r="M73" s="219"/>
      <c r="N73" s="219"/>
      <c r="O73" s="219"/>
      <c r="P73" s="219"/>
    </row>
    <row r="74" spans="2:16" ht="7.5" customHeight="1" thickBot="1">
      <c r="B74" s="23"/>
      <c r="C74" s="23"/>
      <c r="D74" s="23"/>
      <c r="E74" s="23"/>
      <c r="F74" s="23"/>
      <c r="G74" s="23"/>
      <c r="H74" s="23"/>
      <c r="I74" s="23"/>
      <c r="J74" s="23"/>
      <c r="K74" s="23"/>
      <c r="L74" s="23"/>
      <c r="M74" s="23"/>
      <c r="N74" s="23"/>
      <c r="O74" s="23"/>
      <c r="P74" s="23"/>
    </row>
    <row r="75" spans="2:16" ht="17.25" customHeight="1" thickTop="1">
      <c r="B75" s="220" t="s">
        <v>21</v>
      </c>
      <c r="C75" s="221"/>
      <c r="D75" s="221"/>
      <c r="E75" s="221"/>
      <c r="F75" s="221"/>
      <c r="G75" s="221"/>
      <c r="H75" s="222"/>
      <c r="I75" s="280" t="s">
        <v>63</v>
      </c>
      <c r="J75" s="281"/>
      <c r="K75" s="284" t="s">
        <v>22</v>
      </c>
      <c r="L75" s="285"/>
      <c r="M75" s="285"/>
      <c r="N75" s="285"/>
      <c r="O75" s="285"/>
      <c r="P75" s="286"/>
    </row>
    <row r="76" spans="2:16" ht="18.75" customHeight="1">
      <c r="B76" s="223"/>
      <c r="C76" s="196"/>
      <c r="D76" s="196"/>
      <c r="E76" s="196"/>
      <c r="F76" s="196"/>
      <c r="G76" s="196"/>
      <c r="H76" s="197"/>
      <c r="I76" s="282"/>
      <c r="J76" s="283"/>
      <c r="K76" s="145">
        <v>2009</v>
      </c>
      <c r="L76" s="145"/>
      <c r="M76" s="145">
        <v>2008</v>
      </c>
      <c r="N76" s="145"/>
      <c r="O76" s="122">
        <v>2007</v>
      </c>
      <c r="P76" s="202"/>
    </row>
    <row r="77" spans="2:16" ht="27" customHeight="1" thickBot="1">
      <c r="B77" s="214" t="s">
        <v>23</v>
      </c>
      <c r="C77" s="215"/>
      <c r="D77" s="215"/>
      <c r="E77" s="215"/>
      <c r="F77" s="215"/>
      <c r="G77" s="215"/>
      <c r="H77" s="216"/>
      <c r="I77" s="217">
        <v>0</v>
      </c>
      <c r="J77" s="217"/>
      <c r="K77" s="218">
        <v>0</v>
      </c>
      <c r="L77" s="218"/>
      <c r="M77" s="218">
        <v>0</v>
      </c>
      <c r="N77" s="218"/>
      <c r="O77" s="288">
        <v>0</v>
      </c>
      <c r="P77" s="289"/>
    </row>
    <row r="78" spans="2:16" ht="14.25" thickBot="1" thickTop="1">
      <c r="B78" s="290" t="s">
        <v>24</v>
      </c>
      <c r="C78" s="291"/>
      <c r="D78" s="291"/>
      <c r="E78" s="291"/>
      <c r="F78" s="291"/>
      <c r="G78" s="291"/>
      <c r="H78" s="291"/>
      <c r="I78" s="227">
        <f>I24</f>
        <v>25916953</v>
      </c>
      <c r="J78" s="227"/>
      <c r="K78" s="227">
        <v>37602694</v>
      </c>
      <c r="L78" s="227"/>
      <c r="M78" s="228">
        <v>28598348</v>
      </c>
      <c r="N78" s="228"/>
      <c r="O78" s="229">
        <v>8736888</v>
      </c>
      <c r="P78" s="230"/>
    </row>
    <row r="79" spans="2:16" ht="25.5" customHeight="1" thickTop="1">
      <c r="B79" s="224" t="s">
        <v>25</v>
      </c>
      <c r="C79" s="225"/>
      <c r="D79" s="225"/>
      <c r="E79" s="225"/>
      <c r="F79" s="225"/>
      <c r="G79" s="225"/>
      <c r="H79" s="226"/>
      <c r="I79" s="201">
        <v>0</v>
      </c>
      <c r="J79" s="201"/>
      <c r="K79" s="201">
        <v>0</v>
      </c>
      <c r="L79" s="201"/>
      <c r="M79" s="201">
        <v>0</v>
      </c>
      <c r="N79" s="201"/>
      <c r="O79" s="186">
        <v>0</v>
      </c>
      <c r="P79" s="287"/>
    </row>
    <row r="80" spans="2:16" ht="14.25">
      <c r="B80" s="231" t="s">
        <v>26</v>
      </c>
      <c r="C80" s="232"/>
      <c r="D80" s="232"/>
      <c r="E80" s="232"/>
      <c r="F80" s="232"/>
      <c r="G80" s="232"/>
      <c r="H80" s="232"/>
      <c r="I80" s="201">
        <f>K20</f>
        <v>1800000</v>
      </c>
      <c r="J80" s="201"/>
      <c r="K80" s="201">
        <v>3221310</v>
      </c>
      <c r="L80" s="201"/>
      <c r="M80" s="201">
        <v>5230015</v>
      </c>
      <c r="N80" s="201"/>
      <c r="O80" s="234">
        <v>8698288</v>
      </c>
      <c r="P80" s="235"/>
    </row>
    <row r="81" spans="2:16" ht="15" thickBot="1">
      <c r="B81" s="231" t="s">
        <v>27</v>
      </c>
      <c r="C81" s="232"/>
      <c r="D81" s="232"/>
      <c r="E81" s="232"/>
      <c r="F81" s="232"/>
      <c r="G81" s="232"/>
      <c r="H81" s="232"/>
      <c r="I81" s="233">
        <v>0</v>
      </c>
      <c r="J81" s="233"/>
      <c r="K81" s="233">
        <v>0</v>
      </c>
      <c r="L81" s="233"/>
      <c r="M81" s="233">
        <v>0</v>
      </c>
      <c r="N81" s="233"/>
      <c r="O81" s="236">
        <v>0</v>
      </c>
      <c r="P81" s="237"/>
    </row>
    <row r="82" spans="2:16" ht="21.75" customHeight="1" thickBot="1" thickTop="1">
      <c r="B82" s="238" t="s">
        <v>83</v>
      </c>
      <c r="C82" s="239"/>
      <c r="D82" s="239"/>
      <c r="E82" s="239"/>
      <c r="F82" s="239"/>
      <c r="G82" s="239"/>
      <c r="H82" s="239"/>
      <c r="I82" s="229">
        <f>SUM(I78+I80)</f>
        <v>27716953</v>
      </c>
      <c r="J82" s="240"/>
      <c r="K82" s="229">
        <f>SUM(K78+K80)</f>
        <v>40824004</v>
      </c>
      <c r="L82" s="240"/>
      <c r="M82" s="229">
        <f>SUM(M78+M80)</f>
        <v>33828363</v>
      </c>
      <c r="N82" s="240"/>
      <c r="O82" s="229">
        <f>SUM(O78+O80)</f>
        <v>17435176</v>
      </c>
      <c r="P82" s="230"/>
    </row>
    <row r="83" spans="2:16" ht="13.5" thickTop="1">
      <c r="B83" s="241" t="s">
        <v>84</v>
      </c>
      <c r="C83" s="242"/>
      <c r="D83" s="242"/>
      <c r="E83" s="242"/>
      <c r="F83" s="242"/>
      <c r="G83" s="242"/>
      <c r="H83" s="242"/>
      <c r="I83" s="243">
        <f>I46</f>
        <v>1300000</v>
      </c>
      <c r="J83" s="243"/>
      <c r="K83" s="243">
        <v>6330000</v>
      </c>
      <c r="L83" s="243"/>
      <c r="M83" s="244">
        <v>1430000</v>
      </c>
      <c r="N83" s="244"/>
      <c r="O83" s="234">
        <v>450000</v>
      </c>
      <c r="P83" s="235"/>
    </row>
    <row r="84" spans="2:16" ht="12.75">
      <c r="B84" s="241" t="s">
        <v>85</v>
      </c>
      <c r="C84" s="242"/>
      <c r="D84" s="242"/>
      <c r="E84" s="242"/>
      <c r="F84" s="242"/>
      <c r="G84" s="242"/>
      <c r="H84" s="242"/>
      <c r="I84" s="201">
        <v>0</v>
      </c>
      <c r="J84" s="201"/>
      <c r="K84" s="201">
        <v>0</v>
      </c>
      <c r="L84" s="201"/>
      <c r="M84" s="201">
        <v>0</v>
      </c>
      <c r="N84" s="201"/>
      <c r="O84" s="210">
        <v>0</v>
      </c>
      <c r="P84" s="245"/>
    </row>
    <row r="85" spans="2:16" ht="12.75">
      <c r="B85" s="241" t="s">
        <v>86</v>
      </c>
      <c r="C85" s="242"/>
      <c r="D85" s="242"/>
      <c r="E85" s="242"/>
      <c r="F85" s="242"/>
      <c r="G85" s="242"/>
      <c r="H85" s="242"/>
      <c r="I85" s="246">
        <v>0</v>
      </c>
      <c r="J85" s="246"/>
      <c r="K85" s="246">
        <f>SUM(K86:L88)</f>
        <v>16894004</v>
      </c>
      <c r="L85" s="246"/>
      <c r="M85" s="246">
        <f>SUM(M86:N88)</f>
        <v>18866363</v>
      </c>
      <c r="N85" s="246"/>
      <c r="O85" s="247">
        <f>SUM(O86:P88)</f>
        <v>8811176</v>
      </c>
      <c r="P85" s="248"/>
    </row>
    <row r="86" spans="2:16" ht="12.75">
      <c r="B86" s="249" t="s">
        <v>87</v>
      </c>
      <c r="C86" s="250"/>
      <c r="D86" s="250"/>
      <c r="E86" s="250"/>
      <c r="F86" s="250"/>
      <c r="G86" s="250"/>
      <c r="H86" s="251"/>
      <c r="I86" s="201">
        <v>0</v>
      </c>
      <c r="J86" s="201"/>
      <c r="K86" s="201">
        <v>500000</v>
      </c>
      <c r="L86" s="201"/>
      <c r="M86" s="201">
        <v>300000</v>
      </c>
      <c r="N86" s="201"/>
      <c r="O86" s="210">
        <v>400000</v>
      </c>
      <c r="P86" s="245"/>
    </row>
    <row r="87" spans="2:16" ht="12.75">
      <c r="B87" s="241" t="s">
        <v>88</v>
      </c>
      <c r="C87" s="242"/>
      <c r="D87" s="242"/>
      <c r="E87" s="242"/>
      <c r="F87" s="242"/>
      <c r="G87" s="242"/>
      <c r="H87" s="242"/>
      <c r="I87" s="243">
        <v>0</v>
      </c>
      <c r="J87" s="243"/>
      <c r="K87" s="243">
        <v>300000</v>
      </c>
      <c r="L87" s="243"/>
      <c r="M87" s="243">
        <v>150000</v>
      </c>
      <c r="N87" s="243"/>
      <c r="O87" s="210">
        <v>147300</v>
      </c>
      <c r="P87" s="245"/>
    </row>
    <row r="88" spans="2:16" ht="12.75">
      <c r="B88" s="241" t="s">
        <v>89</v>
      </c>
      <c r="C88" s="242"/>
      <c r="D88" s="242"/>
      <c r="E88" s="242"/>
      <c r="F88" s="242"/>
      <c r="G88" s="242"/>
      <c r="H88" s="242"/>
      <c r="I88" s="234">
        <v>0</v>
      </c>
      <c r="J88" s="253"/>
      <c r="K88" s="234">
        <v>16094004</v>
      </c>
      <c r="L88" s="253"/>
      <c r="M88" s="234">
        <v>18416363</v>
      </c>
      <c r="N88" s="253"/>
      <c r="O88" s="210">
        <v>8263876</v>
      </c>
      <c r="P88" s="245"/>
    </row>
    <row r="89" spans="2:16" ht="12.75">
      <c r="B89" s="241" t="s">
        <v>28</v>
      </c>
      <c r="C89" s="242"/>
      <c r="D89" s="242"/>
      <c r="E89" s="242"/>
      <c r="F89" s="242"/>
      <c r="G89" s="242"/>
      <c r="H89" s="242"/>
      <c r="I89" s="243">
        <f>I66</f>
        <v>12000000</v>
      </c>
      <c r="J89" s="243"/>
      <c r="K89" s="252">
        <v>16400000</v>
      </c>
      <c r="L89" s="252"/>
      <c r="M89" s="243">
        <v>13532000</v>
      </c>
      <c r="N89" s="243"/>
      <c r="O89" s="234">
        <v>6974000</v>
      </c>
      <c r="P89" s="235"/>
    </row>
    <row r="90" spans="2:16" ht="12.75">
      <c r="B90" s="263" t="s">
        <v>29</v>
      </c>
      <c r="C90" s="264"/>
      <c r="D90" s="264"/>
      <c r="E90" s="264"/>
      <c r="F90" s="264"/>
      <c r="G90" s="264"/>
      <c r="H90" s="265"/>
      <c r="I90" s="266">
        <v>0</v>
      </c>
      <c r="J90" s="266"/>
      <c r="K90" s="266"/>
      <c r="L90" s="266"/>
      <c r="M90" s="266"/>
      <c r="N90" s="266"/>
      <c r="O90" s="254"/>
      <c r="P90" s="255"/>
    </row>
    <row r="91" spans="2:16" ht="12.75">
      <c r="B91" s="256" t="s">
        <v>30</v>
      </c>
      <c r="C91" s="257"/>
      <c r="D91" s="257"/>
      <c r="E91" s="257"/>
      <c r="F91" s="257"/>
      <c r="G91" s="257"/>
      <c r="H91" s="258"/>
      <c r="I91" s="259">
        <v>0</v>
      </c>
      <c r="J91" s="259"/>
      <c r="K91" s="260">
        <v>1200000</v>
      </c>
      <c r="L91" s="260"/>
      <c r="M91" s="260">
        <v>0</v>
      </c>
      <c r="N91" s="260"/>
      <c r="O91" s="261">
        <v>1200000</v>
      </c>
      <c r="P91" s="262"/>
    </row>
    <row r="92" spans="2:16" ht="12.75">
      <c r="B92" s="272" t="s">
        <v>31</v>
      </c>
      <c r="C92" s="273"/>
      <c r="D92" s="273"/>
      <c r="E92" s="273"/>
      <c r="F92" s="273"/>
      <c r="G92" s="273"/>
      <c r="H92" s="274"/>
      <c r="I92" s="233">
        <v>0</v>
      </c>
      <c r="J92" s="233"/>
      <c r="K92" s="233">
        <v>1200000</v>
      </c>
      <c r="L92" s="233"/>
      <c r="M92" s="233">
        <v>0</v>
      </c>
      <c r="N92" s="233"/>
      <c r="O92" s="254">
        <v>1200000</v>
      </c>
      <c r="P92" s="255"/>
    </row>
    <row r="93" spans="2:16" ht="28.5" customHeight="1" thickBot="1">
      <c r="B93" s="267" t="s">
        <v>82</v>
      </c>
      <c r="C93" s="268"/>
      <c r="D93" s="268"/>
      <c r="E93" s="268"/>
      <c r="F93" s="268"/>
      <c r="G93" s="268"/>
      <c r="H93" s="268"/>
      <c r="I93" s="189">
        <f>I82-I83-I89</f>
        <v>14416953</v>
      </c>
      <c r="J93" s="189"/>
      <c r="K93" s="269">
        <f>K82-K83-K85-K89-K91</f>
        <v>0</v>
      </c>
      <c r="L93" s="269"/>
      <c r="M93" s="269">
        <f>M82-M83-M85-M89-M91</f>
        <v>0</v>
      </c>
      <c r="N93" s="269"/>
      <c r="O93" s="270">
        <f>O82-O83-O85-O89-O91</f>
        <v>0</v>
      </c>
      <c r="P93" s="271"/>
    </row>
    <row r="94" spans="2:16" ht="13.5" customHeight="1" thickTop="1">
      <c r="B94" s="12"/>
      <c r="C94" s="12"/>
      <c r="D94" s="12"/>
      <c r="E94" s="12"/>
      <c r="F94" s="12"/>
      <c r="G94" s="12"/>
      <c r="H94" s="12"/>
      <c r="I94" s="26"/>
      <c r="J94" s="26"/>
      <c r="K94" s="26"/>
      <c r="L94" s="26"/>
      <c r="M94" s="27"/>
      <c r="N94" s="27"/>
      <c r="O94" s="27"/>
      <c r="P94" s="27"/>
    </row>
    <row r="95" spans="3:16" ht="13.5" customHeight="1">
      <c r="C95" t="s">
        <v>116</v>
      </c>
      <c r="P95" s="27"/>
    </row>
    <row r="96" ht="6.75" customHeight="1">
      <c r="P96" s="27"/>
    </row>
    <row r="97" spans="2:16" ht="13.5" customHeight="1">
      <c r="B97" t="s">
        <v>117</v>
      </c>
      <c r="C97" s="47" t="s">
        <v>118</v>
      </c>
      <c r="D97" s="47"/>
      <c r="E97" s="48"/>
      <c r="F97" s="49"/>
      <c r="G97" s="12"/>
      <c r="H97" s="12"/>
      <c r="I97" s="12" t="s">
        <v>123</v>
      </c>
      <c r="J97" s="47" t="s">
        <v>124</v>
      </c>
      <c r="K97" s="47"/>
      <c r="L97" s="48"/>
      <c r="M97" s="49"/>
      <c r="N97" s="48"/>
      <c r="O97" s="48"/>
      <c r="P97" s="27"/>
    </row>
    <row r="98" spans="3:16" ht="13.5" customHeight="1">
      <c r="C98" s="129" t="s">
        <v>119</v>
      </c>
      <c r="D98" s="130"/>
      <c r="E98" s="131" t="s">
        <v>120</v>
      </c>
      <c r="F98" s="132"/>
      <c r="G98" s="132"/>
      <c r="H98" s="12"/>
      <c r="I98" s="12"/>
      <c r="J98" s="129" t="s">
        <v>119</v>
      </c>
      <c r="K98" s="130"/>
      <c r="L98" s="131" t="s">
        <v>120</v>
      </c>
      <c r="M98" s="132"/>
      <c r="N98" s="132"/>
      <c r="P98" s="27"/>
    </row>
    <row r="99" spans="4:16" ht="13.5" customHeight="1">
      <c r="D99" s="45"/>
      <c r="E99" s="126" t="s">
        <v>121</v>
      </c>
      <c r="F99" s="126"/>
      <c r="K99" s="45"/>
      <c r="L99" s="126" t="s">
        <v>121</v>
      </c>
      <c r="M99" s="126"/>
      <c r="P99" s="27"/>
    </row>
    <row r="100" spans="4:16" ht="13.5" customHeight="1">
      <c r="D100" s="46"/>
      <c r="E100" s="116">
        <v>19000000</v>
      </c>
      <c r="F100" s="116"/>
      <c r="K100" s="46"/>
      <c r="L100" s="133">
        <v>66243418.8</v>
      </c>
      <c r="M100" s="134"/>
      <c r="N100" s="134"/>
      <c r="P100" s="14"/>
    </row>
    <row r="101" spans="1:14" ht="13.5" thickBot="1">
      <c r="A101" s="12"/>
      <c r="D101" s="46"/>
      <c r="E101" s="116">
        <v>1300000</v>
      </c>
      <c r="F101" s="116"/>
      <c r="J101" s="134"/>
      <c r="K101" s="135"/>
      <c r="L101" s="136"/>
      <c r="M101" s="116"/>
      <c r="N101" s="116"/>
    </row>
    <row r="102" spans="1:15" ht="13.5" thickTop="1">
      <c r="A102" s="12"/>
      <c r="D102" s="46"/>
      <c r="E102" s="118" t="s">
        <v>122</v>
      </c>
      <c r="F102" s="119"/>
      <c r="K102" s="46"/>
      <c r="L102" s="118" t="s">
        <v>122</v>
      </c>
      <c r="M102" s="119"/>
      <c r="N102" s="50"/>
      <c r="O102" s="12"/>
    </row>
    <row r="103" spans="1:14" ht="12.75">
      <c r="A103" s="12"/>
      <c r="D103" s="46"/>
      <c r="E103" s="125">
        <f>SUM(E100+E101)</f>
        <v>20300000</v>
      </c>
      <c r="F103" s="126"/>
      <c r="K103" s="46"/>
      <c r="L103" s="127">
        <f>L100-J101</f>
        <v>66243418.8</v>
      </c>
      <c r="M103" s="128"/>
      <c r="N103" s="128"/>
    </row>
    <row r="104" ht="7.5" customHeight="1">
      <c r="A104" s="12"/>
    </row>
    <row r="105" spans="1:13" ht="15.75" customHeight="1">
      <c r="A105" s="12"/>
      <c r="B105" t="s">
        <v>125</v>
      </c>
      <c r="C105" s="47" t="s">
        <v>126</v>
      </c>
      <c r="D105" s="47"/>
      <c r="E105" s="48"/>
      <c r="F105" s="49"/>
      <c r="I105" t="s">
        <v>127</v>
      </c>
      <c r="J105" s="47" t="s">
        <v>128</v>
      </c>
      <c r="K105" s="47"/>
      <c r="L105" s="48"/>
      <c r="M105" s="49"/>
    </row>
    <row r="106" spans="1:13" ht="15.75" customHeight="1">
      <c r="A106" s="12"/>
      <c r="C106" s="129" t="s">
        <v>119</v>
      </c>
      <c r="D106" s="130"/>
      <c r="E106" s="131" t="s">
        <v>120</v>
      </c>
      <c r="F106" s="132"/>
      <c r="G106" s="132"/>
      <c r="J106" s="129" t="s">
        <v>119</v>
      </c>
      <c r="K106" s="130"/>
      <c r="L106" s="130" t="s">
        <v>120</v>
      </c>
      <c r="M106" s="131"/>
    </row>
    <row r="107" spans="1:13" ht="15.75" customHeight="1">
      <c r="A107" s="12"/>
      <c r="D107" s="45"/>
      <c r="E107" s="275" t="s">
        <v>121</v>
      </c>
      <c r="F107" s="276"/>
      <c r="G107" s="276"/>
      <c r="K107" s="45"/>
      <c r="L107" s="126" t="s">
        <v>121</v>
      </c>
      <c r="M107" s="126"/>
    </row>
    <row r="108" spans="1:13" ht="15.75" customHeight="1">
      <c r="A108" s="12"/>
      <c r="D108" s="46"/>
      <c r="E108" s="116">
        <v>300000</v>
      </c>
      <c r="F108" s="116"/>
      <c r="K108" s="46"/>
      <c r="L108" s="116">
        <v>1200000</v>
      </c>
      <c r="M108" s="116"/>
    </row>
    <row r="109" spans="1:13" ht="15.75" customHeight="1" thickBot="1">
      <c r="A109" s="12"/>
      <c r="C109" s="116">
        <v>300000</v>
      </c>
      <c r="D109" s="117"/>
      <c r="E109" s="116"/>
      <c r="F109" s="116"/>
      <c r="J109" s="116">
        <v>1200000</v>
      </c>
      <c r="K109" s="117"/>
      <c r="L109" s="116"/>
      <c r="M109" s="116"/>
    </row>
    <row r="110" spans="1:13" ht="15.75" customHeight="1" thickTop="1">
      <c r="A110" s="12"/>
      <c r="D110" s="46"/>
      <c r="E110" s="118" t="s">
        <v>122</v>
      </c>
      <c r="F110" s="119"/>
      <c r="K110" s="46"/>
      <c r="L110" s="118" t="s">
        <v>122</v>
      </c>
      <c r="M110" s="119"/>
    </row>
    <row r="111" spans="1:13" ht="9" customHeight="1">
      <c r="A111" s="12"/>
      <c r="D111" s="46"/>
      <c r="E111" s="120">
        <f>E108-C109</f>
        <v>0</v>
      </c>
      <c r="F111" s="121"/>
      <c r="K111" s="46"/>
      <c r="L111" s="120">
        <f>L108-J109</f>
        <v>0</v>
      </c>
      <c r="M111" s="121"/>
    </row>
    <row r="112" ht="6" customHeight="1">
      <c r="A112" s="12"/>
    </row>
    <row r="113" spans="1:6" ht="15.75" customHeight="1">
      <c r="A113" s="12"/>
      <c r="B113" t="s">
        <v>129</v>
      </c>
      <c r="C113" s="47" t="s">
        <v>130</v>
      </c>
      <c r="D113" s="47"/>
      <c r="E113" s="48"/>
      <c r="F113" s="49"/>
    </row>
    <row r="114" spans="1:6" ht="15.75" customHeight="1">
      <c r="A114" s="12"/>
      <c r="C114" s="129" t="s">
        <v>119</v>
      </c>
      <c r="D114" s="130"/>
      <c r="E114" s="130" t="s">
        <v>120</v>
      </c>
      <c r="F114" s="131"/>
    </row>
    <row r="115" spans="1:6" ht="15.75" customHeight="1">
      <c r="A115" s="12"/>
      <c r="D115" s="45"/>
      <c r="E115" s="126" t="s">
        <v>121</v>
      </c>
      <c r="F115" s="126"/>
    </row>
    <row r="116" spans="1:6" ht="15" customHeight="1">
      <c r="A116" s="12"/>
      <c r="D116" s="46"/>
      <c r="E116" s="116">
        <v>300000</v>
      </c>
      <c r="F116" s="116"/>
    </row>
    <row r="117" spans="1:6" ht="15.75" customHeight="1" thickBot="1">
      <c r="A117" s="12"/>
      <c r="C117" s="116">
        <v>300000</v>
      </c>
      <c r="D117" s="117"/>
      <c r="E117" s="116"/>
      <c r="F117" s="116"/>
    </row>
    <row r="118" spans="1:6" ht="16.5" customHeight="1" thickTop="1">
      <c r="A118" s="12"/>
      <c r="D118" s="46"/>
      <c r="E118" s="118" t="s">
        <v>122</v>
      </c>
      <c r="F118" s="119"/>
    </row>
    <row r="119" spans="1:6" ht="12.75">
      <c r="A119" s="12"/>
      <c r="D119" s="46"/>
      <c r="E119" s="120">
        <f>E116-C117</f>
        <v>0</v>
      </c>
      <c r="F119" s="121"/>
    </row>
    <row r="120" spans="1:3" ht="12.75">
      <c r="A120" s="12"/>
      <c r="C120" t="s">
        <v>131</v>
      </c>
    </row>
    <row r="121" spans="1:11" ht="12.75">
      <c r="A121" s="12"/>
      <c r="I121" s="122" t="s">
        <v>133</v>
      </c>
      <c r="J121" s="123"/>
      <c r="K121" s="124"/>
    </row>
    <row r="122" spans="1:11" ht="12.75">
      <c r="A122" s="12"/>
      <c r="B122" s="110" t="s">
        <v>132</v>
      </c>
      <c r="C122" s="110"/>
      <c r="D122" s="110"/>
      <c r="E122" s="110"/>
      <c r="F122" s="110"/>
      <c r="G122" s="110"/>
      <c r="I122" s="107">
        <v>342000000</v>
      </c>
      <c r="J122" s="108"/>
      <c r="K122" s="109"/>
    </row>
    <row r="123" spans="1:11" ht="12.75">
      <c r="A123" s="12"/>
      <c r="B123" s="110" t="s">
        <v>118</v>
      </c>
      <c r="C123" s="110"/>
      <c r="D123" s="110"/>
      <c r="E123" s="110"/>
      <c r="F123" s="110"/>
      <c r="G123" s="110"/>
      <c r="I123" s="107">
        <v>20300000</v>
      </c>
      <c r="J123" s="108"/>
      <c r="K123" s="109"/>
    </row>
    <row r="124" spans="1:11" ht="12.75">
      <c r="A124" s="12"/>
      <c r="B124" s="110" t="s">
        <v>134</v>
      </c>
      <c r="C124" s="110"/>
      <c r="D124" s="110"/>
      <c r="E124" s="110"/>
      <c r="F124" s="110"/>
      <c r="G124" s="110"/>
      <c r="I124" s="107">
        <v>66243418.8</v>
      </c>
      <c r="J124" s="108"/>
      <c r="K124" s="109"/>
    </row>
    <row r="125" spans="1:11" ht="12.75">
      <c r="A125" s="12"/>
      <c r="B125" s="110" t="s">
        <v>135</v>
      </c>
      <c r="C125" s="110"/>
      <c r="D125" s="110"/>
      <c r="E125" s="110"/>
      <c r="F125" s="110"/>
      <c r="G125" s="110"/>
      <c r="I125" s="107">
        <v>14416953</v>
      </c>
      <c r="J125" s="108"/>
      <c r="K125" s="109"/>
    </row>
    <row r="126" spans="3:11" ht="12.75">
      <c r="C126" s="111" t="s">
        <v>136</v>
      </c>
      <c r="D126" s="111"/>
      <c r="E126" s="111"/>
      <c r="F126" s="111"/>
      <c r="G126" s="111"/>
      <c r="H126" s="112"/>
      <c r="I126" s="113">
        <f>SUM(I122:J125)</f>
        <v>442960371.8</v>
      </c>
      <c r="J126" s="114"/>
      <c r="K126" s="115"/>
    </row>
    <row r="134" spans="2:8" ht="36.75" thickBot="1">
      <c r="B134" s="52"/>
      <c r="C134" s="53" t="s">
        <v>139</v>
      </c>
      <c r="D134" s="54" t="s">
        <v>140</v>
      </c>
      <c r="E134" s="54" t="s">
        <v>141</v>
      </c>
      <c r="F134" s="54" t="s">
        <v>142</v>
      </c>
      <c r="G134" s="54" t="s">
        <v>143</v>
      </c>
      <c r="H134" s="54" t="s">
        <v>144</v>
      </c>
    </row>
    <row r="135" spans="2:10" ht="13.5" thickBot="1">
      <c r="B135" s="52" t="s">
        <v>145</v>
      </c>
      <c r="C135" s="55"/>
      <c r="D135" s="57">
        <v>342000</v>
      </c>
      <c r="E135" s="57">
        <v>14240</v>
      </c>
      <c r="F135" s="57">
        <v>36534</v>
      </c>
      <c r="G135" s="57">
        <v>28600</v>
      </c>
      <c r="H135" s="57">
        <v>421374</v>
      </c>
      <c r="J135" s="64">
        <f>+H135*0.07</f>
        <v>29496.180000000004</v>
      </c>
    </row>
    <row r="136" spans="2:10" ht="14.25" thickBot="1" thickTop="1">
      <c r="B136" s="58" t="s">
        <v>146</v>
      </c>
      <c r="C136" s="55">
        <v>3</v>
      </c>
      <c r="D136" s="59" t="s">
        <v>147</v>
      </c>
      <c r="E136" s="59" t="s">
        <v>147</v>
      </c>
      <c r="F136" s="59" t="s">
        <v>147</v>
      </c>
      <c r="G136" s="60">
        <v>1193</v>
      </c>
      <c r="H136" s="60">
        <v>1193</v>
      </c>
      <c r="J136" s="64"/>
    </row>
    <row r="137" spans="2:10" ht="12.75">
      <c r="B137" s="61" t="s">
        <v>148</v>
      </c>
      <c r="C137" s="87"/>
      <c r="D137" s="86">
        <v>342000</v>
      </c>
      <c r="E137" s="86">
        <v>14240</v>
      </c>
      <c r="F137" s="86">
        <v>36534</v>
      </c>
      <c r="G137" s="86">
        <v>29793</v>
      </c>
      <c r="H137" s="86">
        <v>422567</v>
      </c>
      <c r="J137" s="64"/>
    </row>
    <row r="138" spans="2:10" ht="13.5" thickBot="1">
      <c r="B138" s="61" t="s">
        <v>149</v>
      </c>
      <c r="C138" s="87"/>
      <c r="D138" s="106"/>
      <c r="E138" s="106"/>
      <c r="F138" s="106"/>
      <c r="G138" s="106"/>
      <c r="H138" s="106"/>
      <c r="J138" s="64">
        <f>+H138*0.07</f>
        <v>0</v>
      </c>
    </row>
    <row r="139" spans="2:10" ht="13.5" thickTop="1">
      <c r="B139" s="58" t="s">
        <v>150</v>
      </c>
      <c r="C139" s="55"/>
      <c r="D139" s="62" t="s">
        <v>147</v>
      </c>
      <c r="E139" s="62" t="s">
        <v>147</v>
      </c>
      <c r="F139" s="62" t="s">
        <v>147</v>
      </c>
      <c r="G139" s="63">
        <v>37486</v>
      </c>
      <c r="H139" s="63">
        <v>37486</v>
      </c>
      <c r="J139" s="64"/>
    </row>
    <row r="140" spans="2:10" ht="13.5" thickBot="1">
      <c r="B140" s="58" t="s">
        <v>151</v>
      </c>
      <c r="C140" s="55"/>
      <c r="D140" s="59" t="s">
        <v>147</v>
      </c>
      <c r="E140" s="59" t="s">
        <v>147</v>
      </c>
      <c r="F140" s="59" t="s">
        <v>147</v>
      </c>
      <c r="G140" s="59" t="s">
        <v>147</v>
      </c>
      <c r="H140" s="59" t="s">
        <v>147</v>
      </c>
      <c r="J140" s="64"/>
    </row>
    <row r="141" spans="2:10" ht="12.75">
      <c r="B141" s="58" t="s">
        <v>152</v>
      </c>
      <c r="C141" s="55"/>
      <c r="D141" s="62" t="s">
        <v>147</v>
      </c>
      <c r="E141" s="62" t="s">
        <v>147</v>
      </c>
      <c r="F141" s="62" t="s">
        <v>147</v>
      </c>
      <c r="G141" s="63">
        <v>37486</v>
      </c>
      <c r="H141" s="63">
        <v>37486</v>
      </c>
      <c r="J141" s="64"/>
    </row>
    <row r="142" spans="2:10" ht="12.75">
      <c r="B142" s="58" t="s">
        <v>153</v>
      </c>
      <c r="C142" s="55">
        <v>24</v>
      </c>
      <c r="D142" s="62" t="s">
        <v>147</v>
      </c>
      <c r="E142" s="62" t="s">
        <v>147</v>
      </c>
      <c r="F142" s="62" t="s">
        <v>147</v>
      </c>
      <c r="G142" s="63">
        <v>-13534</v>
      </c>
      <c r="H142" s="63">
        <v>-13534</v>
      </c>
      <c r="J142" s="64"/>
    </row>
    <row r="143" spans="2:10" ht="13.5" thickBot="1">
      <c r="B143" s="58" t="s">
        <v>154</v>
      </c>
      <c r="C143" s="55"/>
      <c r="D143" s="59" t="s">
        <v>147</v>
      </c>
      <c r="E143" s="60">
        <v>1430</v>
      </c>
      <c r="F143" s="60">
        <v>13636</v>
      </c>
      <c r="G143" s="60">
        <v>-15066</v>
      </c>
      <c r="H143" s="59" t="s">
        <v>147</v>
      </c>
      <c r="J143" s="64"/>
    </row>
    <row r="144" spans="2:10" ht="13.5" thickBot="1">
      <c r="B144" s="52" t="s">
        <v>155</v>
      </c>
      <c r="C144" s="55"/>
      <c r="D144" s="57">
        <v>342000</v>
      </c>
      <c r="E144" s="57">
        <v>15670</v>
      </c>
      <c r="F144" s="57">
        <v>50170</v>
      </c>
      <c r="G144" s="57">
        <v>38679</v>
      </c>
      <c r="H144" s="57">
        <v>446519</v>
      </c>
      <c r="J144" s="64">
        <f>+H144*0.07</f>
        <v>31256.33</v>
      </c>
    </row>
    <row r="145" spans="2:10" ht="13.5" thickTop="1">
      <c r="B145" s="58" t="s">
        <v>156</v>
      </c>
      <c r="C145" s="55"/>
      <c r="D145" s="62" t="s">
        <v>147</v>
      </c>
      <c r="E145" s="62" t="s">
        <v>147</v>
      </c>
      <c r="F145" s="62" t="s">
        <v>147</v>
      </c>
      <c r="G145" s="63">
        <v>25917</v>
      </c>
      <c r="H145" s="63">
        <v>25917</v>
      </c>
      <c r="J145" s="64"/>
    </row>
    <row r="146" spans="2:10" ht="13.5" thickBot="1">
      <c r="B146" s="58" t="s">
        <v>151</v>
      </c>
      <c r="C146" s="55"/>
      <c r="D146" s="59" t="s">
        <v>147</v>
      </c>
      <c r="E146" s="59" t="s">
        <v>147</v>
      </c>
      <c r="F146" s="59" t="s">
        <v>147</v>
      </c>
      <c r="G146" s="59" t="s">
        <v>147</v>
      </c>
      <c r="H146" s="59" t="s">
        <v>147</v>
      </c>
      <c r="J146" s="64"/>
    </row>
    <row r="147" spans="2:10" ht="12.75">
      <c r="B147" s="58" t="s">
        <v>152</v>
      </c>
      <c r="C147" s="55"/>
      <c r="D147" s="62" t="s">
        <v>147</v>
      </c>
      <c r="E147" s="62" t="s">
        <v>147</v>
      </c>
      <c r="F147" s="62" t="s">
        <v>147</v>
      </c>
      <c r="G147" s="63">
        <v>25917</v>
      </c>
      <c r="H147" s="63">
        <v>25917</v>
      </c>
      <c r="J147" s="64">
        <f>+H147*0.8</f>
        <v>20733.600000000002</v>
      </c>
    </row>
    <row r="148" spans="2:10" ht="12.75">
      <c r="B148" s="58" t="s">
        <v>153</v>
      </c>
      <c r="C148" s="55">
        <v>24</v>
      </c>
      <c r="D148" s="62" t="s">
        <v>147</v>
      </c>
      <c r="E148" s="62" t="s">
        <v>147</v>
      </c>
      <c r="F148" s="62" t="s">
        <v>147</v>
      </c>
      <c r="G148" s="63">
        <v>-16400</v>
      </c>
      <c r="H148" s="63">
        <v>-16400</v>
      </c>
      <c r="J148" s="64"/>
    </row>
    <row r="149" spans="2:10" ht="13.5" thickBot="1">
      <c r="B149" s="58" t="s">
        <v>154</v>
      </c>
      <c r="C149" s="55"/>
      <c r="D149" s="59" t="s">
        <v>147</v>
      </c>
      <c r="E149" s="60">
        <v>3330</v>
      </c>
      <c r="F149" s="60">
        <v>17873</v>
      </c>
      <c r="G149" s="60">
        <v>-21203</v>
      </c>
      <c r="H149" s="59" t="s">
        <v>147</v>
      </c>
      <c r="J149" s="64"/>
    </row>
    <row r="150" spans="2:11" ht="13.5" thickBot="1">
      <c r="B150" s="52" t="s">
        <v>157</v>
      </c>
      <c r="C150" s="55"/>
      <c r="D150" s="57">
        <v>342000</v>
      </c>
      <c r="E150" s="57">
        <v>19000</v>
      </c>
      <c r="F150" s="57">
        <v>68043</v>
      </c>
      <c r="G150" s="57">
        <v>26993</v>
      </c>
      <c r="H150" s="57">
        <v>456036</v>
      </c>
      <c r="J150" s="64">
        <f>+H150*0.07</f>
        <v>31922.520000000004</v>
      </c>
      <c r="K150" s="65">
        <f>J150/0.8</f>
        <v>39903.15</v>
      </c>
    </row>
    <row r="151" spans="2:8" ht="13.5" thickTop="1">
      <c r="B151" s="58"/>
      <c r="C151" s="55"/>
      <c r="D151" s="62"/>
      <c r="E151" s="62"/>
      <c r="F151" s="62"/>
      <c r="G151" s="62"/>
      <c r="H151" s="62"/>
    </row>
    <row r="152" spans="6:7" ht="12.75">
      <c r="F152" s="56">
        <f>SUM(F150:G150)</f>
        <v>95036</v>
      </c>
      <c r="G152">
        <f>+G150*0.4</f>
        <v>10797.2</v>
      </c>
    </row>
    <row r="154" ht="12.75">
      <c r="D154">
        <f>D150*0.7</f>
        <v>239399.99999999997</v>
      </c>
    </row>
  </sheetData>
  <sheetProtection/>
  <mergeCells count="253">
    <mergeCell ref="G18:H18"/>
    <mergeCell ref="K18:L18"/>
    <mergeCell ref="I20:J20"/>
    <mergeCell ref="L41:N41"/>
    <mergeCell ref="B30:H30"/>
    <mergeCell ref="B31:H31"/>
    <mergeCell ref="I31:J31"/>
    <mergeCell ref="K31:L31"/>
    <mergeCell ref="M31:N31"/>
    <mergeCell ref="I32:J32"/>
    <mergeCell ref="I75:J76"/>
    <mergeCell ref="K75:P75"/>
    <mergeCell ref="O79:P79"/>
    <mergeCell ref="B80:H80"/>
    <mergeCell ref="I80:J80"/>
    <mergeCell ref="K80:L80"/>
    <mergeCell ref="M80:N80"/>
    <mergeCell ref="O80:P80"/>
    <mergeCell ref="O77:P77"/>
    <mergeCell ref="B78:H78"/>
    <mergeCell ref="E115:F115"/>
    <mergeCell ref="B43:H43"/>
    <mergeCell ref="K19:L19"/>
    <mergeCell ref="L42:N42"/>
    <mergeCell ref="M30:N30"/>
    <mergeCell ref="K20:L20"/>
    <mergeCell ref="L111:M111"/>
    <mergeCell ref="E110:F110"/>
    <mergeCell ref="E111:F111"/>
    <mergeCell ref="C114:D114"/>
    <mergeCell ref="L110:M110"/>
    <mergeCell ref="L107:M107"/>
    <mergeCell ref="E107:G107"/>
    <mergeCell ref="L108:M108"/>
    <mergeCell ref="L109:M109"/>
    <mergeCell ref="E108:F108"/>
    <mergeCell ref="E114:F114"/>
    <mergeCell ref="C109:D109"/>
    <mergeCell ref="E109:F109"/>
    <mergeCell ref="J109:K109"/>
    <mergeCell ref="O92:P92"/>
    <mergeCell ref="B93:H93"/>
    <mergeCell ref="K93:L93"/>
    <mergeCell ref="M93:N93"/>
    <mergeCell ref="O93:P93"/>
    <mergeCell ref="B92:H92"/>
    <mergeCell ref="I92:J92"/>
    <mergeCell ref="K92:L92"/>
    <mergeCell ref="M92:N92"/>
    <mergeCell ref="I93:J93"/>
    <mergeCell ref="O90:P90"/>
    <mergeCell ref="B91:H91"/>
    <mergeCell ref="I91:J91"/>
    <mergeCell ref="K91:L91"/>
    <mergeCell ref="M91:N91"/>
    <mergeCell ref="O91:P91"/>
    <mergeCell ref="B90:H90"/>
    <mergeCell ref="I90:J90"/>
    <mergeCell ref="K90:L90"/>
    <mergeCell ref="M90:N90"/>
    <mergeCell ref="O88:P88"/>
    <mergeCell ref="B89:H89"/>
    <mergeCell ref="I89:J89"/>
    <mergeCell ref="K89:L89"/>
    <mergeCell ref="M89:N89"/>
    <mergeCell ref="O89:P89"/>
    <mergeCell ref="B88:H88"/>
    <mergeCell ref="I88:J88"/>
    <mergeCell ref="K88:L88"/>
    <mergeCell ref="M88:N88"/>
    <mergeCell ref="O86:P86"/>
    <mergeCell ref="B87:H87"/>
    <mergeCell ref="I87:J87"/>
    <mergeCell ref="K87:L87"/>
    <mergeCell ref="M87:N87"/>
    <mergeCell ref="O87:P87"/>
    <mergeCell ref="B86:H86"/>
    <mergeCell ref="I86:J86"/>
    <mergeCell ref="K86:L86"/>
    <mergeCell ref="M86:N86"/>
    <mergeCell ref="O84:P84"/>
    <mergeCell ref="B85:H85"/>
    <mergeCell ref="I85:J85"/>
    <mergeCell ref="K85:L85"/>
    <mergeCell ref="M85:N85"/>
    <mergeCell ref="O85:P85"/>
    <mergeCell ref="B84:H84"/>
    <mergeCell ref="I84:J84"/>
    <mergeCell ref="K84:L84"/>
    <mergeCell ref="M84:N84"/>
    <mergeCell ref="O83:P83"/>
    <mergeCell ref="O81:P81"/>
    <mergeCell ref="B82:H82"/>
    <mergeCell ref="I82:J82"/>
    <mergeCell ref="K82:L82"/>
    <mergeCell ref="M82:N82"/>
    <mergeCell ref="B83:H83"/>
    <mergeCell ref="I83:J83"/>
    <mergeCell ref="K83:L83"/>
    <mergeCell ref="M83:N83"/>
    <mergeCell ref="O82:P82"/>
    <mergeCell ref="B81:H81"/>
    <mergeCell ref="I81:J81"/>
    <mergeCell ref="K81:L81"/>
    <mergeCell ref="M81:N81"/>
    <mergeCell ref="I78:J78"/>
    <mergeCell ref="K78:L78"/>
    <mergeCell ref="M78:N78"/>
    <mergeCell ref="O78:P78"/>
    <mergeCell ref="B79:H79"/>
    <mergeCell ref="I79:J79"/>
    <mergeCell ref="K79:L79"/>
    <mergeCell ref="M79:N79"/>
    <mergeCell ref="K69:L69"/>
    <mergeCell ref="M69:N69"/>
    <mergeCell ref="B77:H77"/>
    <mergeCell ref="I77:J77"/>
    <mergeCell ref="K77:L77"/>
    <mergeCell ref="M77:N77"/>
    <mergeCell ref="K76:L76"/>
    <mergeCell ref="M76:N76"/>
    <mergeCell ref="B73:P73"/>
    <mergeCell ref="B75:H76"/>
    <mergeCell ref="K67:L67"/>
    <mergeCell ref="M67:N67"/>
    <mergeCell ref="O76:P76"/>
    <mergeCell ref="B70:H70"/>
    <mergeCell ref="I70:P70"/>
    <mergeCell ref="B71:H71"/>
    <mergeCell ref="I71:P71"/>
    <mergeCell ref="O68:P68"/>
    <mergeCell ref="B69:H69"/>
    <mergeCell ref="I69:J69"/>
    <mergeCell ref="I64:J65"/>
    <mergeCell ref="K64:P64"/>
    <mergeCell ref="O69:P69"/>
    <mergeCell ref="B68:H68"/>
    <mergeCell ref="I68:J68"/>
    <mergeCell ref="K68:L68"/>
    <mergeCell ref="M68:N68"/>
    <mergeCell ref="O66:P66"/>
    <mergeCell ref="B67:H67"/>
    <mergeCell ref="I67:J67"/>
    <mergeCell ref="L57:N57"/>
    <mergeCell ref="O46:P46"/>
    <mergeCell ref="O67:P67"/>
    <mergeCell ref="B66:H66"/>
    <mergeCell ref="I66:J66"/>
    <mergeCell ref="K66:L66"/>
    <mergeCell ref="M66:N66"/>
    <mergeCell ref="B60:P60"/>
    <mergeCell ref="B62:L62"/>
    <mergeCell ref="B64:H65"/>
    <mergeCell ref="K65:L65"/>
    <mergeCell ref="M65:N65"/>
    <mergeCell ref="O65:P65"/>
    <mergeCell ref="L58:N58"/>
    <mergeCell ref="B46:H46"/>
    <mergeCell ref="I46:J46"/>
    <mergeCell ref="K46:L46"/>
    <mergeCell ref="M46:N46"/>
    <mergeCell ref="B44:H45"/>
    <mergeCell ref="I44:J45"/>
    <mergeCell ref="K44:N44"/>
    <mergeCell ref="K45:L45"/>
    <mergeCell ref="M45:N45"/>
    <mergeCell ref="I34:J34"/>
    <mergeCell ref="O45:P45"/>
    <mergeCell ref="O30:P30"/>
    <mergeCell ref="O31:P31"/>
    <mergeCell ref="I30:J30"/>
    <mergeCell ref="K30:L30"/>
    <mergeCell ref="O28:P28"/>
    <mergeCell ref="B29:H29"/>
    <mergeCell ref="I29:J29"/>
    <mergeCell ref="K29:L29"/>
    <mergeCell ref="M29:N29"/>
    <mergeCell ref="O29:P29"/>
    <mergeCell ref="B28:H28"/>
    <mergeCell ref="I28:J28"/>
    <mergeCell ref="K28:L28"/>
    <mergeCell ref="M28:N28"/>
    <mergeCell ref="O26:P26"/>
    <mergeCell ref="B27:H27"/>
    <mergeCell ref="I27:J27"/>
    <mergeCell ref="K27:L27"/>
    <mergeCell ref="M27:N27"/>
    <mergeCell ref="O27:P27"/>
    <mergeCell ref="B26:H26"/>
    <mergeCell ref="I26:J26"/>
    <mergeCell ref="K26:L26"/>
    <mergeCell ref="M26:N26"/>
    <mergeCell ref="O24:P24"/>
    <mergeCell ref="B25:H25"/>
    <mergeCell ref="I25:J25"/>
    <mergeCell ref="K25:L25"/>
    <mergeCell ref="M25:N25"/>
    <mergeCell ref="O25:P25"/>
    <mergeCell ref="B24:H24"/>
    <mergeCell ref="I24:J24"/>
    <mergeCell ref="L3:Q3"/>
    <mergeCell ref="M24:N24"/>
    <mergeCell ref="B15:P15"/>
    <mergeCell ref="B16:Q16"/>
    <mergeCell ref="B22:H23"/>
    <mergeCell ref="I22:J23"/>
    <mergeCell ref="K22:N22"/>
    <mergeCell ref="K23:L23"/>
    <mergeCell ref="M23:N23"/>
    <mergeCell ref="K17:L17"/>
    <mergeCell ref="E102:F102"/>
    <mergeCell ref="L102:M102"/>
    <mergeCell ref="O23:P23"/>
    <mergeCell ref="C98:D98"/>
    <mergeCell ref="J98:K98"/>
    <mergeCell ref="L98:N98"/>
    <mergeCell ref="E98:G98"/>
    <mergeCell ref="E99:F99"/>
    <mergeCell ref="L99:M99"/>
    <mergeCell ref="K24:L24"/>
    <mergeCell ref="E100:F100"/>
    <mergeCell ref="L100:N100"/>
    <mergeCell ref="E101:F101"/>
    <mergeCell ref="J101:K101"/>
    <mergeCell ref="L101:N101"/>
    <mergeCell ref="E103:F103"/>
    <mergeCell ref="L103:N103"/>
    <mergeCell ref="C106:D106"/>
    <mergeCell ref="J106:K106"/>
    <mergeCell ref="E106:G106"/>
    <mergeCell ref="L106:M106"/>
    <mergeCell ref="E119:F119"/>
    <mergeCell ref="I122:K122"/>
    <mergeCell ref="B122:G122"/>
    <mergeCell ref="I121:K121"/>
    <mergeCell ref="E116:F116"/>
    <mergeCell ref="C117:D117"/>
    <mergeCell ref="E117:F117"/>
    <mergeCell ref="E118:F118"/>
    <mergeCell ref="G137:G138"/>
    <mergeCell ref="H137:H138"/>
    <mergeCell ref="I123:K123"/>
    <mergeCell ref="I124:K124"/>
    <mergeCell ref="B123:G123"/>
    <mergeCell ref="B124:G124"/>
    <mergeCell ref="I125:K125"/>
    <mergeCell ref="C126:H126"/>
    <mergeCell ref="I126:K126"/>
    <mergeCell ref="B125:G125"/>
    <mergeCell ref="C137:C138"/>
    <mergeCell ref="D137:D138"/>
    <mergeCell ref="E137:E138"/>
    <mergeCell ref="F137:F138"/>
  </mergeCells>
  <printOptions/>
  <pageMargins left="0.7874015748031497" right="0.1968503937007874" top="0.5905511811023623" bottom="0.3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5:N111"/>
  <sheetViews>
    <sheetView zoomScalePageLayoutView="0" workbookViewId="0" topLeftCell="A1">
      <selection activeCell="L102" sqref="L102"/>
    </sheetView>
  </sheetViews>
  <sheetFormatPr defaultColWidth="9.140625" defaultRowHeight="12.75"/>
  <cols>
    <col min="6" max="6" width="6.421875" style="0" customWidth="1"/>
    <col min="7" max="7" width="0.2890625" style="0" customWidth="1"/>
    <col min="8" max="8" width="8.140625" style="0" customWidth="1"/>
    <col min="9" max="9" width="6.28125" style="0" customWidth="1"/>
    <col min="10" max="10" width="7.00390625" style="0" customWidth="1"/>
    <col min="11" max="11" width="7.28125" style="0" customWidth="1"/>
    <col min="13" max="13" width="7.00390625" style="0" customWidth="1"/>
  </cols>
  <sheetData>
    <row r="5" spans="1:10" ht="15.75">
      <c r="A5" s="1" t="s">
        <v>65</v>
      </c>
      <c r="B5" s="1"/>
      <c r="C5" s="1"/>
      <c r="D5" s="1"/>
      <c r="E5" s="1"/>
      <c r="F5" s="1"/>
      <c r="G5" s="1"/>
      <c r="H5" s="1"/>
      <c r="I5" s="1"/>
      <c r="J5" s="1"/>
    </row>
    <row r="9" spans="1:13" ht="12.75">
      <c r="A9" s="143" t="s">
        <v>96</v>
      </c>
      <c r="B9" s="143"/>
      <c r="C9" s="143"/>
      <c r="D9" s="143"/>
      <c r="E9" s="143"/>
      <c r="F9" s="143"/>
      <c r="G9" s="143"/>
      <c r="H9" s="143"/>
      <c r="I9" s="143"/>
      <c r="J9" s="143"/>
      <c r="K9" s="143"/>
      <c r="L9" s="143"/>
      <c r="M9" s="143"/>
    </row>
    <row r="11" ht="12.75">
      <c r="A11" t="s">
        <v>97</v>
      </c>
    </row>
    <row r="13" spans="1:11" ht="12.75">
      <c r="A13" s="3" t="s">
        <v>98</v>
      </c>
      <c r="B13" s="39"/>
      <c r="C13" s="39"/>
      <c r="D13" s="39"/>
      <c r="E13" s="39"/>
      <c r="F13" s="39"/>
      <c r="G13" s="39"/>
      <c r="H13" s="39"/>
      <c r="I13" s="39"/>
      <c r="J13" s="39"/>
      <c r="K13" s="39"/>
    </row>
    <row r="14" ht="12.75">
      <c r="A14" t="s">
        <v>99</v>
      </c>
    </row>
    <row r="15" spans="1:9" ht="12.75">
      <c r="A15" s="41" t="s">
        <v>100</v>
      </c>
      <c r="B15" s="41"/>
      <c r="H15" s="40"/>
      <c r="I15" s="40"/>
    </row>
    <row r="17" spans="1:3" ht="12.75">
      <c r="A17" s="3" t="s">
        <v>101</v>
      </c>
      <c r="B17" s="3"/>
      <c r="C17" s="3"/>
    </row>
    <row r="18" spans="1:6" ht="12.75">
      <c r="A18" s="11" t="s">
        <v>102</v>
      </c>
      <c r="B18" s="11"/>
      <c r="C18" s="11"/>
      <c r="D18" s="11"/>
      <c r="E18" s="11"/>
      <c r="F18" s="11"/>
    </row>
    <row r="19" spans="1:3" ht="12.75">
      <c r="A19" s="11"/>
      <c r="B19" s="3"/>
      <c r="C19" s="3"/>
    </row>
    <row r="20" spans="1:13" ht="15.75">
      <c r="A20" t="s">
        <v>71</v>
      </c>
      <c r="I20" s="42"/>
      <c r="J20" s="42"/>
      <c r="K20" s="293">
        <v>1295847.65</v>
      </c>
      <c r="L20" s="293"/>
      <c r="M20" s="293"/>
    </row>
    <row r="21" spans="1:13" ht="15.75">
      <c r="A21" s="330" t="s">
        <v>72</v>
      </c>
      <c r="B21" s="330"/>
      <c r="C21" s="330"/>
      <c r="D21" s="330"/>
      <c r="E21" s="330"/>
      <c r="F21" s="330"/>
      <c r="G21" s="330"/>
      <c r="H21" s="330"/>
      <c r="I21" s="293"/>
      <c r="J21" s="293"/>
      <c r="K21" s="278">
        <v>1300000</v>
      </c>
      <c r="L21" s="278"/>
      <c r="M21" s="278"/>
    </row>
    <row r="22" spans="1:7" ht="14.25">
      <c r="A22" s="277" t="s">
        <v>51</v>
      </c>
      <c r="B22" s="277"/>
      <c r="C22" s="277"/>
      <c r="D22" s="277"/>
      <c r="E22" s="277"/>
      <c r="F22" s="277"/>
      <c r="G22" s="277"/>
    </row>
    <row r="23" spans="1:13" ht="12.75">
      <c r="A23" s="145"/>
      <c r="B23" s="145"/>
      <c r="C23" s="145"/>
      <c r="D23" s="145"/>
      <c r="E23" s="145"/>
      <c r="F23" s="145"/>
      <c r="G23" s="145"/>
      <c r="H23" s="178" t="s">
        <v>63</v>
      </c>
      <c r="I23" s="179"/>
      <c r="J23" s="122" t="s">
        <v>35</v>
      </c>
      <c r="K23" s="123"/>
      <c r="L23" s="123"/>
      <c r="M23" s="124"/>
    </row>
    <row r="24" spans="1:13" ht="12.75">
      <c r="A24" s="145"/>
      <c r="B24" s="145"/>
      <c r="C24" s="145"/>
      <c r="D24" s="145"/>
      <c r="E24" s="145"/>
      <c r="F24" s="145"/>
      <c r="G24" s="145"/>
      <c r="H24" s="180"/>
      <c r="I24" s="181"/>
      <c r="J24" s="145">
        <v>2009</v>
      </c>
      <c r="K24" s="145"/>
      <c r="L24" s="145">
        <v>2008</v>
      </c>
      <c r="M24" s="145"/>
    </row>
    <row r="25" spans="1:13" ht="13.5" thickBot="1">
      <c r="A25" s="319" t="s">
        <v>12</v>
      </c>
      <c r="B25" s="320"/>
      <c r="C25" s="320"/>
      <c r="D25" s="320"/>
      <c r="E25" s="320"/>
      <c r="F25" s="320"/>
      <c r="G25" s="321"/>
      <c r="H25" s="322">
        <v>1300000</v>
      </c>
      <c r="I25" s="322"/>
      <c r="J25" s="323">
        <v>3330000</v>
      </c>
      <c r="K25" s="323"/>
      <c r="L25" s="323">
        <v>1430000</v>
      </c>
      <c r="M25" s="323"/>
    </row>
    <row r="26" spans="1:13" ht="15.75" thickTop="1">
      <c r="A26" s="34"/>
      <c r="B26" s="34"/>
      <c r="C26" s="34"/>
      <c r="D26" s="34"/>
      <c r="E26" s="34"/>
      <c r="F26" s="34"/>
      <c r="G26" s="34"/>
      <c r="H26" s="13"/>
      <c r="I26" s="13"/>
      <c r="J26" s="29"/>
      <c r="K26" s="29"/>
      <c r="L26" s="29"/>
      <c r="M26" s="29"/>
    </row>
    <row r="27" ht="12.75">
      <c r="A27" t="s">
        <v>73</v>
      </c>
    </row>
    <row r="30" ht="12.75">
      <c r="A30" s="3" t="s">
        <v>103</v>
      </c>
    </row>
    <row r="31" spans="1:8" ht="12.75">
      <c r="A31" s="11" t="s">
        <v>104</v>
      </c>
      <c r="B31" s="11"/>
      <c r="C31" s="11"/>
      <c r="D31" s="11"/>
      <c r="E31" s="11"/>
      <c r="F31" s="11"/>
      <c r="G31" s="11"/>
      <c r="H31" s="11"/>
    </row>
    <row r="32" ht="12.75">
      <c r="A32" s="11" t="s">
        <v>105</v>
      </c>
    </row>
    <row r="33" ht="12.75">
      <c r="A33" t="s">
        <v>106</v>
      </c>
    </row>
    <row r="34" spans="1:13" ht="12.75">
      <c r="A34" s="11" t="s">
        <v>108</v>
      </c>
      <c r="B34" s="11"/>
      <c r="C34" s="11"/>
      <c r="D34" s="11"/>
      <c r="E34" s="11"/>
      <c r="F34" s="11"/>
      <c r="G34" s="11"/>
      <c r="H34" s="11"/>
      <c r="I34" s="11"/>
      <c r="J34" s="11"/>
      <c r="K34" s="11"/>
      <c r="L34" s="11"/>
      <c r="M34" s="11"/>
    </row>
    <row r="35" spans="1:10" ht="12.75">
      <c r="A35" s="11" t="s">
        <v>107</v>
      </c>
      <c r="B35" s="3"/>
      <c r="C35" s="3"/>
      <c r="D35" s="3"/>
      <c r="E35" s="3"/>
      <c r="F35" s="3"/>
      <c r="G35" s="3"/>
      <c r="H35" s="3"/>
      <c r="I35" s="3"/>
      <c r="J35" s="3"/>
    </row>
    <row r="36" spans="1:13" ht="15">
      <c r="A36" s="10" t="s">
        <v>79</v>
      </c>
      <c r="B36" s="10"/>
      <c r="C36" s="10"/>
      <c r="D36" s="10"/>
      <c r="E36" s="10"/>
      <c r="F36" s="11"/>
      <c r="G36" s="11"/>
      <c r="H36" s="11"/>
      <c r="I36" s="11"/>
      <c r="J36" s="316">
        <f>342000000*7/100</f>
        <v>23940000</v>
      </c>
      <c r="K36" s="316"/>
      <c r="L36" s="316"/>
      <c r="M36" s="5" t="s">
        <v>11</v>
      </c>
    </row>
    <row r="37" spans="1:13" ht="15.75">
      <c r="A37" s="3" t="s">
        <v>110</v>
      </c>
      <c r="B37" s="4"/>
      <c r="C37" s="4"/>
      <c r="D37" s="4"/>
      <c r="E37" s="4"/>
      <c r="K37" s="33"/>
      <c r="L37" s="33"/>
      <c r="M37" s="33"/>
    </row>
    <row r="38" spans="1:13" ht="15.75">
      <c r="A38" s="22"/>
      <c r="B38" s="22" t="s">
        <v>109</v>
      </c>
      <c r="C38" s="22"/>
      <c r="D38" s="22"/>
      <c r="E38" s="22"/>
      <c r="F38" s="22"/>
      <c r="G38" s="22"/>
      <c r="H38" s="22"/>
      <c r="I38" s="22"/>
      <c r="J38" s="184">
        <f>25916952.53*40/100</f>
        <v>10366781.012</v>
      </c>
      <c r="K38" s="184"/>
      <c r="L38" s="184"/>
      <c r="M38" s="5" t="s">
        <v>11</v>
      </c>
    </row>
    <row r="39" spans="1:13" ht="15.75">
      <c r="A39" s="22"/>
      <c r="B39" s="22"/>
      <c r="C39" s="22"/>
      <c r="D39" s="22"/>
      <c r="E39" s="22"/>
      <c r="F39" s="22"/>
      <c r="G39" s="22"/>
      <c r="H39" s="22"/>
      <c r="I39" s="22"/>
      <c r="J39" s="38"/>
      <c r="K39" s="38"/>
      <c r="L39" s="38"/>
      <c r="M39" s="5"/>
    </row>
    <row r="40" spans="1:13" ht="15">
      <c r="A40" s="190" t="s">
        <v>111</v>
      </c>
      <c r="B40" s="190"/>
      <c r="C40" s="190"/>
      <c r="D40" s="190"/>
      <c r="E40" s="190"/>
      <c r="F40" s="190"/>
      <c r="G40" s="190"/>
      <c r="H40" s="190"/>
      <c r="I40" s="190"/>
      <c r="J40" s="190"/>
      <c r="K40" s="190"/>
      <c r="L40" s="190"/>
      <c r="M40" s="190"/>
    </row>
    <row r="41" spans="1:13" ht="15">
      <c r="A41" s="28"/>
      <c r="B41" s="28"/>
      <c r="C41" s="28"/>
      <c r="D41" s="28"/>
      <c r="E41" s="28"/>
      <c r="F41" s="28"/>
      <c r="G41" s="28"/>
      <c r="H41" s="28"/>
      <c r="I41" s="28"/>
      <c r="J41" s="28"/>
      <c r="K41" s="28"/>
      <c r="L41" s="28"/>
      <c r="M41" s="28"/>
    </row>
    <row r="42" spans="1:11" ht="15">
      <c r="A42" s="191" t="s">
        <v>13</v>
      </c>
      <c r="B42" s="191"/>
      <c r="C42" s="191"/>
      <c r="D42" s="191"/>
      <c r="E42" s="191"/>
      <c r="F42" s="191"/>
      <c r="G42" s="191"/>
      <c r="H42" s="191"/>
      <c r="I42" s="191"/>
      <c r="J42" s="191"/>
      <c r="K42" s="191"/>
    </row>
    <row r="43" spans="1:11" ht="15">
      <c r="A43" s="24"/>
      <c r="B43" s="24"/>
      <c r="C43" s="24"/>
      <c r="D43" s="24"/>
      <c r="E43" s="24"/>
      <c r="F43" s="24"/>
      <c r="G43" s="24"/>
      <c r="H43" s="24"/>
      <c r="I43" s="24"/>
      <c r="J43" s="24"/>
      <c r="K43" s="24"/>
    </row>
    <row r="44" spans="1:13" ht="12.75">
      <c r="A44" s="317" t="s">
        <v>14</v>
      </c>
      <c r="B44" s="317"/>
      <c r="C44" s="317"/>
      <c r="D44" s="317"/>
      <c r="E44" s="317"/>
      <c r="F44" s="317"/>
      <c r="G44" s="317"/>
      <c r="H44" s="318" t="s">
        <v>63</v>
      </c>
      <c r="I44" s="318"/>
      <c r="J44" s="145" t="s">
        <v>15</v>
      </c>
      <c r="K44" s="145"/>
      <c r="L44" s="145"/>
      <c r="M44" s="145"/>
    </row>
    <row r="45" spans="1:13" ht="12.75">
      <c r="A45" s="317"/>
      <c r="B45" s="317"/>
      <c r="C45" s="317"/>
      <c r="D45" s="317"/>
      <c r="E45" s="317"/>
      <c r="F45" s="317"/>
      <c r="G45" s="317"/>
      <c r="H45" s="318"/>
      <c r="I45" s="318"/>
      <c r="J45" s="145">
        <v>2009</v>
      </c>
      <c r="K45" s="145"/>
      <c r="L45" s="145">
        <v>2008</v>
      </c>
      <c r="M45" s="145"/>
    </row>
    <row r="46" spans="1:13" ht="12.75">
      <c r="A46" s="315" t="s">
        <v>16</v>
      </c>
      <c r="B46" s="315"/>
      <c r="C46" s="315"/>
      <c r="D46" s="315"/>
      <c r="E46" s="315"/>
      <c r="F46" s="315"/>
      <c r="G46" s="315"/>
      <c r="H46" s="309">
        <v>10367000</v>
      </c>
      <c r="I46" s="309"/>
      <c r="J46" s="309">
        <v>16400000</v>
      </c>
      <c r="K46" s="309"/>
      <c r="L46" s="305">
        <v>13532000</v>
      </c>
      <c r="M46" s="305"/>
    </row>
    <row r="47" spans="1:13" ht="12.75">
      <c r="A47" s="200" t="s">
        <v>36</v>
      </c>
      <c r="B47" s="200"/>
      <c r="C47" s="200"/>
      <c r="D47" s="200"/>
      <c r="E47" s="200"/>
      <c r="F47" s="200"/>
      <c r="G47" s="200"/>
      <c r="H47" s="243">
        <f>241544426*H49</f>
        <v>7321903.6969064325</v>
      </c>
      <c r="I47" s="243"/>
      <c r="J47" s="243">
        <f>241544426*J49</f>
        <v>11582832.123976609</v>
      </c>
      <c r="K47" s="243"/>
      <c r="L47" s="243">
        <f>241544426*0.039567251</f>
        <v>9557248.931192925</v>
      </c>
      <c r="M47" s="243"/>
    </row>
    <row r="48" spans="1:13" ht="12.75">
      <c r="A48" s="200" t="s">
        <v>17</v>
      </c>
      <c r="B48" s="200"/>
      <c r="C48" s="200"/>
      <c r="D48" s="200"/>
      <c r="E48" s="200"/>
      <c r="F48" s="200"/>
      <c r="G48" s="200"/>
      <c r="H48" s="243">
        <f>100455574*H49</f>
        <v>3045096.3030935675</v>
      </c>
      <c r="I48" s="243"/>
      <c r="J48" s="243">
        <f>100455574*J49</f>
        <v>4817167.876023391</v>
      </c>
      <c r="K48" s="243"/>
      <c r="L48" s="243">
        <f>100455574*0.039567251</f>
        <v>3974750.9108070736</v>
      </c>
      <c r="M48" s="243"/>
    </row>
    <row r="49" spans="1:13" ht="14.25">
      <c r="A49" s="313" t="s">
        <v>18</v>
      </c>
      <c r="B49" s="145"/>
      <c r="C49" s="145"/>
      <c r="D49" s="145"/>
      <c r="E49" s="145"/>
      <c r="F49" s="145"/>
      <c r="G49" s="145"/>
      <c r="H49" s="314">
        <f>10367000/342000000</f>
        <v>0.030312865497076024</v>
      </c>
      <c r="I49" s="314"/>
      <c r="J49" s="314">
        <f>16400000/342000000</f>
        <v>0.047953216374269005</v>
      </c>
      <c r="K49" s="314"/>
      <c r="L49" s="314">
        <f>13532000/342000000</f>
        <v>0.039567251461988306</v>
      </c>
      <c r="M49" s="314"/>
    </row>
    <row r="50" spans="1:13" ht="12.75">
      <c r="A50" s="200" t="s">
        <v>19</v>
      </c>
      <c r="B50" s="200"/>
      <c r="C50" s="200"/>
      <c r="D50" s="200"/>
      <c r="E50" s="200"/>
      <c r="F50" s="200"/>
      <c r="G50" s="200"/>
      <c r="H50" s="169" t="s">
        <v>20</v>
      </c>
      <c r="I50" s="206"/>
      <c r="J50" s="206"/>
      <c r="K50" s="206"/>
      <c r="L50" s="206"/>
      <c r="M50" s="170"/>
    </row>
    <row r="51" spans="1:13" ht="19.5" customHeight="1">
      <c r="A51" s="200" t="s">
        <v>37</v>
      </c>
      <c r="B51" s="200"/>
      <c r="C51" s="200"/>
      <c r="D51" s="200"/>
      <c r="E51" s="200"/>
      <c r="F51" s="200"/>
      <c r="G51" s="200"/>
      <c r="H51" s="169">
        <v>342000000</v>
      </c>
      <c r="I51" s="206"/>
      <c r="J51" s="206"/>
      <c r="K51" s="206"/>
      <c r="L51" s="206"/>
      <c r="M51" s="170"/>
    </row>
    <row r="52" spans="8:9" ht="12.75">
      <c r="H52" s="311"/>
      <c r="I52" s="312"/>
    </row>
    <row r="54" ht="56.25" customHeight="1"/>
    <row r="56" spans="1:13" ht="15.75">
      <c r="A56" s="219" t="s">
        <v>38</v>
      </c>
      <c r="B56" s="219"/>
      <c r="C56" s="219"/>
      <c r="D56" s="219"/>
      <c r="E56" s="219"/>
      <c r="F56" s="219"/>
      <c r="G56" s="219"/>
      <c r="H56" s="219"/>
      <c r="I56" s="219"/>
      <c r="J56" s="219"/>
      <c r="K56" s="219"/>
      <c r="L56" s="219"/>
      <c r="M56" s="219"/>
    </row>
    <row r="57" spans="1:13" ht="16.5" thickBot="1">
      <c r="A57" s="23"/>
      <c r="B57" s="23"/>
      <c r="C57" s="23"/>
      <c r="D57" s="23"/>
      <c r="E57" s="23"/>
      <c r="F57" s="23"/>
      <c r="G57" s="23"/>
      <c r="H57" s="23"/>
      <c r="I57" s="23"/>
      <c r="J57" s="23"/>
      <c r="K57" s="23"/>
      <c r="L57" s="23"/>
      <c r="M57" s="23"/>
    </row>
    <row r="58" spans="1:13" ht="13.5" thickTop="1">
      <c r="A58" s="220" t="s">
        <v>21</v>
      </c>
      <c r="B58" s="221"/>
      <c r="C58" s="221"/>
      <c r="D58" s="221"/>
      <c r="E58" s="221"/>
      <c r="F58" s="221"/>
      <c r="G58" s="222"/>
      <c r="H58" s="280" t="s">
        <v>63</v>
      </c>
      <c r="I58" s="281"/>
      <c r="J58" s="43" t="s">
        <v>22</v>
      </c>
      <c r="K58" s="43"/>
      <c r="L58" s="43"/>
      <c r="M58" s="44"/>
    </row>
    <row r="59" spans="1:13" ht="12.75">
      <c r="A59" s="223"/>
      <c r="B59" s="196"/>
      <c r="C59" s="196"/>
      <c r="D59" s="196"/>
      <c r="E59" s="196"/>
      <c r="F59" s="196"/>
      <c r="G59" s="197"/>
      <c r="H59" s="282"/>
      <c r="I59" s="283"/>
      <c r="J59" s="145">
        <v>2009</v>
      </c>
      <c r="K59" s="145"/>
      <c r="L59" s="145">
        <v>2008</v>
      </c>
      <c r="M59" s="310"/>
    </row>
    <row r="60" spans="1:13" ht="15.75" thickBot="1">
      <c r="A60" s="214" t="s">
        <v>23</v>
      </c>
      <c r="B60" s="215"/>
      <c r="C60" s="215"/>
      <c r="D60" s="215"/>
      <c r="E60" s="215"/>
      <c r="F60" s="215"/>
      <c r="G60" s="216"/>
      <c r="H60" s="217">
        <v>0</v>
      </c>
      <c r="I60" s="217"/>
      <c r="J60" s="307">
        <v>0</v>
      </c>
      <c r="K60" s="307"/>
      <c r="L60" s="307">
        <v>0</v>
      </c>
      <c r="M60" s="308"/>
    </row>
    <row r="61" spans="1:13" ht="14.25" thickBot="1" thickTop="1">
      <c r="A61" s="290" t="s">
        <v>24</v>
      </c>
      <c r="B61" s="291"/>
      <c r="C61" s="291"/>
      <c r="D61" s="291"/>
      <c r="E61" s="291"/>
      <c r="F61" s="291"/>
      <c r="G61" s="291"/>
      <c r="H61" s="227">
        <v>25916952.53</v>
      </c>
      <c r="I61" s="227"/>
      <c r="J61" s="309">
        <v>37602694</v>
      </c>
      <c r="K61" s="309"/>
      <c r="L61" s="305">
        <v>28598348</v>
      </c>
      <c r="M61" s="306"/>
    </row>
    <row r="62" spans="1:13" ht="13.5" thickTop="1">
      <c r="A62" s="224" t="s">
        <v>25</v>
      </c>
      <c r="B62" s="225"/>
      <c r="C62" s="225"/>
      <c r="D62" s="225"/>
      <c r="E62" s="225"/>
      <c r="F62" s="225"/>
      <c r="G62" s="226"/>
      <c r="H62" s="201">
        <v>0</v>
      </c>
      <c r="I62" s="201"/>
      <c r="J62" s="243">
        <v>0</v>
      </c>
      <c r="K62" s="243"/>
      <c r="L62" s="243">
        <v>0</v>
      </c>
      <c r="M62" s="303"/>
    </row>
    <row r="63" spans="1:13" ht="14.25">
      <c r="A63" s="231" t="s">
        <v>26</v>
      </c>
      <c r="B63" s="232"/>
      <c r="C63" s="232"/>
      <c r="D63" s="232"/>
      <c r="E63" s="232"/>
      <c r="F63" s="232"/>
      <c r="G63" s="232"/>
      <c r="H63" s="201"/>
      <c r="I63" s="201"/>
      <c r="J63" s="243">
        <v>3221310</v>
      </c>
      <c r="K63" s="243"/>
      <c r="L63" s="243">
        <v>5230015</v>
      </c>
      <c r="M63" s="303"/>
    </row>
    <row r="64" spans="1:13" ht="15" thickBot="1">
      <c r="A64" s="231" t="s">
        <v>27</v>
      </c>
      <c r="B64" s="232"/>
      <c r="C64" s="232"/>
      <c r="D64" s="232"/>
      <c r="E64" s="232"/>
      <c r="F64" s="232"/>
      <c r="G64" s="232"/>
      <c r="H64" s="233">
        <v>0</v>
      </c>
      <c r="I64" s="233"/>
      <c r="J64" s="243">
        <v>0</v>
      </c>
      <c r="K64" s="243"/>
      <c r="L64" s="243">
        <v>0</v>
      </c>
      <c r="M64" s="303"/>
    </row>
    <row r="65" spans="1:13" ht="16.5" thickBot="1" thickTop="1">
      <c r="A65" s="238" t="s">
        <v>83</v>
      </c>
      <c r="B65" s="239"/>
      <c r="C65" s="239"/>
      <c r="D65" s="239"/>
      <c r="E65" s="239"/>
      <c r="F65" s="239"/>
      <c r="G65" s="239"/>
      <c r="H65" s="229">
        <f>SUM(H61+H63)</f>
        <v>25916952.53</v>
      </c>
      <c r="I65" s="240"/>
      <c r="J65" s="305">
        <f>SUM(J61+J63)</f>
        <v>40824004</v>
      </c>
      <c r="K65" s="305"/>
      <c r="L65" s="305">
        <f>SUM(L61+L63)</f>
        <v>33828363</v>
      </c>
      <c r="M65" s="306"/>
    </row>
    <row r="66" spans="1:13" ht="13.5" thickTop="1">
      <c r="A66" s="241" t="s">
        <v>84</v>
      </c>
      <c r="B66" s="242"/>
      <c r="C66" s="242"/>
      <c r="D66" s="242"/>
      <c r="E66" s="242"/>
      <c r="F66" s="242"/>
      <c r="G66" s="242"/>
      <c r="H66" s="243">
        <v>1300000</v>
      </c>
      <c r="I66" s="243"/>
      <c r="J66" s="243">
        <v>6330000</v>
      </c>
      <c r="K66" s="243"/>
      <c r="L66" s="244">
        <v>1430000</v>
      </c>
      <c r="M66" s="302"/>
    </row>
    <row r="67" spans="1:13" ht="12.75">
      <c r="A67" s="241" t="s">
        <v>85</v>
      </c>
      <c r="B67" s="242"/>
      <c r="C67" s="242"/>
      <c r="D67" s="242"/>
      <c r="E67" s="242"/>
      <c r="F67" s="242"/>
      <c r="G67" s="242"/>
      <c r="H67" s="201">
        <v>0</v>
      </c>
      <c r="I67" s="201"/>
      <c r="J67" s="243">
        <v>0</v>
      </c>
      <c r="K67" s="243"/>
      <c r="L67" s="243">
        <v>0</v>
      </c>
      <c r="M67" s="303"/>
    </row>
    <row r="68" spans="1:13" ht="12.75">
      <c r="A68" s="241" t="s">
        <v>86</v>
      </c>
      <c r="B68" s="242"/>
      <c r="C68" s="242"/>
      <c r="D68" s="242"/>
      <c r="E68" s="242"/>
      <c r="F68" s="242"/>
      <c r="G68" s="242"/>
      <c r="H68" s="246">
        <v>0</v>
      </c>
      <c r="I68" s="246"/>
      <c r="J68" s="252">
        <f>SUM(J69:K71)</f>
        <v>16894004</v>
      </c>
      <c r="K68" s="252"/>
      <c r="L68" s="252">
        <f>SUM(L69:M71)</f>
        <v>18866363</v>
      </c>
      <c r="M68" s="304"/>
    </row>
    <row r="69" spans="1:13" ht="12.75">
      <c r="A69" s="249" t="s">
        <v>87</v>
      </c>
      <c r="B69" s="250"/>
      <c r="C69" s="250"/>
      <c r="D69" s="250"/>
      <c r="E69" s="250"/>
      <c r="F69" s="250"/>
      <c r="G69" s="251"/>
      <c r="H69" s="201">
        <v>0</v>
      </c>
      <c r="I69" s="201"/>
      <c r="J69" s="243">
        <v>500000</v>
      </c>
      <c r="K69" s="243"/>
      <c r="L69" s="243">
        <v>300000</v>
      </c>
      <c r="M69" s="303"/>
    </row>
    <row r="70" spans="1:13" ht="12.75">
      <c r="A70" s="241" t="s">
        <v>88</v>
      </c>
      <c r="B70" s="242"/>
      <c r="C70" s="242"/>
      <c r="D70" s="242"/>
      <c r="E70" s="242"/>
      <c r="F70" s="242"/>
      <c r="G70" s="242"/>
      <c r="H70" s="243">
        <v>0</v>
      </c>
      <c r="I70" s="243"/>
      <c r="J70" s="243">
        <v>300000</v>
      </c>
      <c r="K70" s="243"/>
      <c r="L70" s="243">
        <v>150000</v>
      </c>
      <c r="M70" s="303"/>
    </row>
    <row r="71" spans="1:13" ht="12.75">
      <c r="A71" s="241" t="s">
        <v>89</v>
      </c>
      <c r="B71" s="242"/>
      <c r="C71" s="242"/>
      <c r="D71" s="242"/>
      <c r="E71" s="242"/>
      <c r="F71" s="242"/>
      <c r="G71" s="242"/>
      <c r="H71" s="234">
        <v>0</v>
      </c>
      <c r="I71" s="253"/>
      <c r="J71" s="244">
        <v>16094004</v>
      </c>
      <c r="K71" s="244"/>
      <c r="L71" s="244">
        <v>18416363</v>
      </c>
      <c r="M71" s="302"/>
    </row>
    <row r="72" spans="1:13" ht="12.75">
      <c r="A72" s="241" t="s">
        <v>28</v>
      </c>
      <c r="B72" s="242"/>
      <c r="C72" s="242"/>
      <c r="D72" s="242"/>
      <c r="E72" s="242"/>
      <c r="F72" s="242"/>
      <c r="G72" s="242"/>
      <c r="H72" s="243">
        <v>10367000</v>
      </c>
      <c r="I72" s="243"/>
      <c r="J72" s="252">
        <v>16400000</v>
      </c>
      <c r="K72" s="252"/>
      <c r="L72" s="243">
        <v>13532000</v>
      </c>
      <c r="M72" s="303"/>
    </row>
    <row r="73" spans="1:13" ht="12.75">
      <c r="A73" s="263" t="s">
        <v>29</v>
      </c>
      <c r="B73" s="264"/>
      <c r="C73" s="264"/>
      <c r="D73" s="264"/>
      <c r="E73" s="264"/>
      <c r="F73" s="264"/>
      <c r="G73" s="265"/>
      <c r="H73" s="266">
        <v>0</v>
      </c>
      <c r="I73" s="266"/>
      <c r="J73" s="243"/>
      <c r="K73" s="243"/>
      <c r="L73" s="243"/>
      <c r="M73" s="303"/>
    </row>
    <row r="74" spans="1:13" ht="12.75">
      <c r="A74" s="256" t="s">
        <v>30</v>
      </c>
      <c r="B74" s="257"/>
      <c r="C74" s="257"/>
      <c r="D74" s="257"/>
      <c r="E74" s="257"/>
      <c r="F74" s="257"/>
      <c r="G74" s="258"/>
      <c r="H74" s="259">
        <v>0</v>
      </c>
      <c r="I74" s="259"/>
      <c r="J74" s="244">
        <v>1200000</v>
      </c>
      <c r="K74" s="244"/>
      <c r="L74" s="244">
        <v>0</v>
      </c>
      <c r="M74" s="302"/>
    </row>
    <row r="75" spans="1:13" ht="12.75">
      <c r="A75" s="272" t="s">
        <v>31</v>
      </c>
      <c r="B75" s="273"/>
      <c r="C75" s="273"/>
      <c r="D75" s="273"/>
      <c r="E75" s="273"/>
      <c r="F75" s="273"/>
      <c r="G75" s="274"/>
      <c r="H75" s="233">
        <v>0</v>
      </c>
      <c r="I75" s="233"/>
      <c r="J75" s="243">
        <v>1200000</v>
      </c>
      <c r="K75" s="243"/>
      <c r="L75" s="243">
        <v>0</v>
      </c>
      <c r="M75" s="303"/>
    </row>
    <row r="76" spans="1:13" ht="13.5" thickBot="1">
      <c r="A76" s="267" t="s">
        <v>82</v>
      </c>
      <c r="B76" s="268"/>
      <c r="C76" s="268"/>
      <c r="D76" s="268"/>
      <c r="E76" s="268"/>
      <c r="F76" s="268"/>
      <c r="G76" s="268"/>
      <c r="H76" s="189">
        <f>H65-H66-H72</f>
        <v>14249952.530000001</v>
      </c>
      <c r="I76" s="189"/>
      <c r="J76" s="269">
        <f>J65-J66-J68-J72-J74</f>
        <v>0</v>
      </c>
      <c r="K76" s="269"/>
      <c r="L76" s="269">
        <f>L65-L66-L68-L72-L74</f>
        <v>0</v>
      </c>
      <c r="M76" s="301"/>
    </row>
    <row r="77" ht="13.5" thickTop="1"/>
    <row r="78" ht="12.75">
      <c r="B78" t="s">
        <v>116</v>
      </c>
    </row>
    <row r="80" spans="1:14" ht="12.75">
      <c r="A80" t="s">
        <v>117</v>
      </c>
      <c r="B80" s="47" t="s">
        <v>118</v>
      </c>
      <c r="C80" s="47"/>
      <c r="D80" s="48"/>
      <c r="E80" s="49"/>
      <c r="F80" s="12"/>
      <c r="G80" s="12"/>
      <c r="H80" s="12" t="s">
        <v>123</v>
      </c>
      <c r="I80" s="47" t="s">
        <v>124</v>
      </c>
      <c r="J80" s="47"/>
      <c r="K80" s="48"/>
      <c r="L80" s="49"/>
      <c r="M80" s="48"/>
      <c r="N80" s="48"/>
    </row>
    <row r="81" spans="2:13" ht="12.75">
      <c r="B81" s="129" t="s">
        <v>119</v>
      </c>
      <c r="C81" s="130"/>
      <c r="D81" s="131" t="s">
        <v>120</v>
      </c>
      <c r="E81" s="132"/>
      <c r="F81" s="132"/>
      <c r="G81" s="12"/>
      <c r="H81" s="12"/>
      <c r="I81" s="129" t="s">
        <v>119</v>
      </c>
      <c r="J81" s="130"/>
      <c r="K81" s="131" t="s">
        <v>120</v>
      </c>
      <c r="L81" s="132"/>
      <c r="M81" s="132"/>
    </row>
    <row r="82" spans="3:12" ht="12.75">
      <c r="C82" s="45"/>
      <c r="D82" s="126" t="s">
        <v>121</v>
      </c>
      <c r="E82" s="126"/>
      <c r="J82" s="45"/>
      <c r="K82" s="126" t="s">
        <v>121</v>
      </c>
      <c r="L82" s="126"/>
    </row>
    <row r="83" spans="3:13" ht="12.75">
      <c r="C83" s="46"/>
      <c r="D83" s="116">
        <v>19000000</v>
      </c>
      <c r="E83" s="116"/>
      <c r="J83" s="46"/>
      <c r="K83" s="133">
        <v>66243418.8</v>
      </c>
      <c r="L83" s="134"/>
      <c r="M83" s="134"/>
    </row>
    <row r="84" spans="3:13" ht="13.5" thickBot="1">
      <c r="C84" s="46"/>
      <c r="D84" s="116">
        <v>1300000</v>
      </c>
      <c r="E84" s="116"/>
      <c r="I84" s="134"/>
      <c r="J84" s="135"/>
      <c r="K84" s="136"/>
      <c r="L84" s="116"/>
      <c r="M84" s="116"/>
    </row>
    <row r="85" spans="3:14" ht="13.5" thickTop="1">
      <c r="C85" s="46"/>
      <c r="D85" s="118" t="s">
        <v>122</v>
      </c>
      <c r="E85" s="119"/>
      <c r="J85" s="46"/>
      <c r="K85" s="118" t="s">
        <v>122</v>
      </c>
      <c r="L85" s="119"/>
      <c r="M85" s="50"/>
      <c r="N85" s="12"/>
    </row>
    <row r="86" spans="3:13" ht="12.75">
      <c r="C86" s="46"/>
      <c r="D86" s="125">
        <f>SUM(D83+D84)</f>
        <v>20300000</v>
      </c>
      <c r="E86" s="126"/>
      <c r="J86" s="46"/>
      <c r="K86" s="127">
        <f>K83-I84</f>
        <v>66243418.8</v>
      </c>
      <c r="L86" s="128"/>
      <c r="M86" s="128"/>
    </row>
    <row r="88" spans="1:12" ht="12.75">
      <c r="A88" t="s">
        <v>125</v>
      </c>
      <c r="B88" s="47" t="s">
        <v>126</v>
      </c>
      <c r="C88" s="47"/>
      <c r="D88" s="48"/>
      <c r="E88" s="49"/>
      <c r="H88" t="s">
        <v>127</v>
      </c>
      <c r="I88" s="47" t="s">
        <v>128</v>
      </c>
      <c r="J88" s="47"/>
      <c r="K88" s="48"/>
      <c r="L88" s="49"/>
    </row>
    <row r="89" spans="2:12" ht="12.75">
      <c r="B89" s="129" t="s">
        <v>119</v>
      </c>
      <c r="C89" s="130"/>
      <c r="D89" s="131" t="s">
        <v>120</v>
      </c>
      <c r="E89" s="132"/>
      <c r="F89" s="132"/>
      <c r="I89" s="129" t="s">
        <v>119</v>
      </c>
      <c r="J89" s="130"/>
      <c r="K89" s="130" t="s">
        <v>120</v>
      </c>
      <c r="L89" s="131"/>
    </row>
    <row r="90" spans="3:12" ht="12.75">
      <c r="C90" s="45"/>
      <c r="D90" s="275" t="s">
        <v>121</v>
      </c>
      <c r="E90" s="276"/>
      <c r="F90" s="276"/>
      <c r="J90" s="45"/>
      <c r="K90" s="126" t="s">
        <v>121</v>
      </c>
      <c r="L90" s="126"/>
    </row>
    <row r="91" spans="3:12" ht="12.75">
      <c r="C91" s="46"/>
      <c r="D91" s="116">
        <v>300000</v>
      </c>
      <c r="E91" s="116"/>
      <c r="J91" s="46"/>
      <c r="K91" s="116">
        <v>1200000</v>
      </c>
      <c r="L91" s="116"/>
    </row>
    <row r="92" spans="2:12" ht="13.5" thickBot="1">
      <c r="B92" s="116"/>
      <c r="C92" s="117"/>
      <c r="D92" s="116"/>
      <c r="E92" s="116"/>
      <c r="I92" s="116"/>
      <c r="J92" s="117"/>
      <c r="K92" s="116"/>
      <c r="L92" s="116"/>
    </row>
    <row r="93" spans="3:12" ht="13.5" thickTop="1">
      <c r="C93" s="46"/>
      <c r="D93" s="118" t="s">
        <v>122</v>
      </c>
      <c r="E93" s="119"/>
      <c r="J93" s="46"/>
      <c r="K93" s="118" t="s">
        <v>122</v>
      </c>
      <c r="L93" s="119"/>
    </row>
    <row r="94" spans="3:12" ht="12.75">
      <c r="C94" s="46"/>
      <c r="D94" s="120">
        <f>D91-B92</f>
        <v>300000</v>
      </c>
      <c r="E94" s="121"/>
      <c r="J94" s="46"/>
      <c r="K94" s="120">
        <f>K91-I92</f>
        <v>1200000</v>
      </c>
      <c r="L94" s="121"/>
    </row>
    <row r="96" spans="1:5" ht="12.75">
      <c r="A96" t="s">
        <v>129</v>
      </c>
      <c r="B96" s="47" t="s">
        <v>130</v>
      </c>
      <c r="C96" s="47"/>
      <c r="D96" s="48"/>
      <c r="E96" s="49"/>
    </row>
    <row r="97" spans="2:5" ht="12.75">
      <c r="B97" s="129" t="s">
        <v>119</v>
      </c>
      <c r="C97" s="130"/>
      <c r="D97" s="130" t="s">
        <v>120</v>
      </c>
      <c r="E97" s="131"/>
    </row>
    <row r="98" spans="3:5" ht="12.75">
      <c r="C98" s="45"/>
      <c r="D98" s="126" t="s">
        <v>121</v>
      </c>
      <c r="E98" s="126"/>
    </row>
    <row r="99" spans="3:5" ht="12.75">
      <c r="C99" s="46"/>
      <c r="D99" s="116">
        <v>300000</v>
      </c>
      <c r="E99" s="116"/>
    </row>
    <row r="100" spans="2:5" ht="13.5" thickBot="1">
      <c r="B100" s="116"/>
      <c r="C100" s="117"/>
      <c r="D100" s="116"/>
      <c r="E100" s="116"/>
    </row>
    <row r="101" spans="3:5" ht="13.5" thickTop="1">
      <c r="C101" s="46"/>
      <c r="D101" s="118" t="s">
        <v>122</v>
      </c>
      <c r="E101" s="119"/>
    </row>
    <row r="102" spans="3:5" ht="12.75">
      <c r="C102" s="46"/>
      <c r="D102" s="120">
        <f>D99-B100</f>
        <v>300000</v>
      </c>
      <c r="E102" s="121"/>
    </row>
    <row r="103" ht="12.75">
      <c r="B103" t="s">
        <v>131</v>
      </c>
    </row>
    <row r="104" spans="8:10" ht="12.75">
      <c r="H104" s="122" t="s">
        <v>133</v>
      </c>
      <c r="I104" s="123"/>
      <c r="J104" s="124"/>
    </row>
    <row r="105" spans="1:10" ht="12.75">
      <c r="A105" s="110" t="s">
        <v>132</v>
      </c>
      <c r="B105" s="110"/>
      <c r="C105" s="110"/>
      <c r="D105" s="110"/>
      <c r="E105" s="110"/>
      <c r="F105" s="110"/>
      <c r="H105" s="107">
        <v>342000000</v>
      </c>
      <c r="I105" s="108"/>
      <c r="J105" s="109"/>
    </row>
    <row r="106" spans="1:10" ht="12.75">
      <c r="A106" s="110" t="s">
        <v>118</v>
      </c>
      <c r="B106" s="110"/>
      <c r="C106" s="110"/>
      <c r="D106" s="110"/>
      <c r="E106" s="110"/>
      <c r="F106" s="110"/>
      <c r="H106" s="107">
        <v>20300000</v>
      </c>
      <c r="I106" s="108"/>
      <c r="J106" s="109"/>
    </row>
    <row r="107" spans="1:10" ht="12.75">
      <c r="A107" s="110" t="s">
        <v>134</v>
      </c>
      <c r="B107" s="110"/>
      <c r="C107" s="110"/>
      <c r="D107" s="110"/>
      <c r="E107" s="110"/>
      <c r="F107" s="110"/>
      <c r="H107" s="107">
        <v>66243418.8</v>
      </c>
      <c r="I107" s="108"/>
      <c r="J107" s="109"/>
    </row>
    <row r="108" spans="1:12" ht="12.75">
      <c r="A108" s="51" t="s">
        <v>126</v>
      </c>
      <c r="B108" s="51"/>
      <c r="C108" s="15"/>
      <c r="D108" s="18"/>
      <c r="E108" s="7"/>
      <c r="F108" s="7"/>
      <c r="H108" s="107">
        <v>300000</v>
      </c>
      <c r="I108" s="108"/>
      <c r="J108" s="109"/>
      <c r="K108" s="324" t="s">
        <v>138</v>
      </c>
      <c r="L108" s="325"/>
    </row>
    <row r="109" spans="1:12" ht="12.75">
      <c r="A109" s="110" t="s">
        <v>128</v>
      </c>
      <c r="B109" s="110"/>
      <c r="C109" s="110"/>
      <c r="D109" s="110"/>
      <c r="E109" s="110"/>
      <c r="F109" s="110"/>
      <c r="H109" s="107">
        <v>1200000</v>
      </c>
      <c r="I109" s="108"/>
      <c r="J109" s="109"/>
      <c r="K109" s="326"/>
      <c r="L109" s="327"/>
    </row>
    <row r="110" spans="1:12" ht="12.75">
      <c r="A110" s="110" t="s">
        <v>137</v>
      </c>
      <c r="B110" s="110"/>
      <c r="C110" s="110"/>
      <c r="D110" s="110"/>
      <c r="E110" s="110"/>
      <c r="F110" s="110"/>
      <c r="H110" s="107">
        <v>300000</v>
      </c>
      <c r="I110" s="108"/>
      <c r="J110" s="109"/>
      <c r="K110" s="328"/>
      <c r="L110" s="329"/>
    </row>
    <row r="111" spans="2:10" ht="12.75">
      <c r="B111" s="111" t="s">
        <v>136</v>
      </c>
      <c r="C111" s="111"/>
      <c r="D111" s="111"/>
      <c r="E111" s="111"/>
      <c r="F111" s="111"/>
      <c r="G111" s="112"/>
      <c r="H111" s="113">
        <f>SUM(H105:J110)</f>
        <v>430343418.8</v>
      </c>
      <c r="I111" s="114"/>
      <c r="J111" s="115"/>
    </row>
  </sheetData>
  <sheetProtection/>
  <mergeCells count="172">
    <mergeCell ref="K108:L110"/>
    <mergeCell ref="A9:M9"/>
    <mergeCell ref="K20:M20"/>
    <mergeCell ref="K21:M21"/>
    <mergeCell ref="I21:J21"/>
    <mergeCell ref="A21:H21"/>
    <mergeCell ref="A22:G22"/>
    <mergeCell ref="A23:G24"/>
    <mergeCell ref="H23:I24"/>
    <mergeCell ref="J23:M23"/>
    <mergeCell ref="J24:K24"/>
    <mergeCell ref="L24:M24"/>
    <mergeCell ref="A25:G25"/>
    <mergeCell ref="H25:I25"/>
    <mergeCell ref="J25:K25"/>
    <mergeCell ref="L25:M25"/>
    <mergeCell ref="A44:G45"/>
    <mergeCell ref="H44:I45"/>
    <mergeCell ref="J45:K45"/>
    <mergeCell ref="L45:M45"/>
    <mergeCell ref="J44:M44"/>
    <mergeCell ref="A40:M40"/>
    <mergeCell ref="A42:K42"/>
    <mergeCell ref="J36:L36"/>
    <mergeCell ref="J38:L38"/>
    <mergeCell ref="A47:G47"/>
    <mergeCell ref="H47:I47"/>
    <mergeCell ref="J47:K47"/>
    <mergeCell ref="L47:M47"/>
    <mergeCell ref="A46:G46"/>
    <mergeCell ref="H46:I46"/>
    <mergeCell ref="J46:K46"/>
    <mergeCell ref="L46:M46"/>
    <mergeCell ref="A49:G49"/>
    <mergeCell ref="H49:I49"/>
    <mergeCell ref="J49:K49"/>
    <mergeCell ref="L49:M49"/>
    <mergeCell ref="A48:G48"/>
    <mergeCell ref="H48:I48"/>
    <mergeCell ref="J48:K48"/>
    <mergeCell ref="L48:M48"/>
    <mergeCell ref="J59:K59"/>
    <mergeCell ref="L59:M59"/>
    <mergeCell ref="H50:M50"/>
    <mergeCell ref="H51:M51"/>
    <mergeCell ref="H52:I52"/>
    <mergeCell ref="A56:M56"/>
    <mergeCell ref="A50:G50"/>
    <mergeCell ref="A51:G51"/>
    <mergeCell ref="A58:G59"/>
    <mergeCell ref="H58:I59"/>
    <mergeCell ref="A61:G61"/>
    <mergeCell ref="H61:I61"/>
    <mergeCell ref="J61:K61"/>
    <mergeCell ref="L61:M61"/>
    <mergeCell ref="A60:G60"/>
    <mergeCell ref="H60:I60"/>
    <mergeCell ref="J60:K60"/>
    <mergeCell ref="L60:M60"/>
    <mergeCell ref="A63:G63"/>
    <mergeCell ref="H63:I63"/>
    <mergeCell ref="J63:K63"/>
    <mergeCell ref="L63:M63"/>
    <mergeCell ref="A62:G62"/>
    <mergeCell ref="H62:I62"/>
    <mergeCell ref="J62:K62"/>
    <mergeCell ref="L62:M62"/>
    <mergeCell ref="A65:G65"/>
    <mergeCell ref="H65:I65"/>
    <mergeCell ref="J65:K65"/>
    <mergeCell ref="L65:M65"/>
    <mergeCell ref="A64:G64"/>
    <mergeCell ref="H64:I64"/>
    <mergeCell ref="J64:K64"/>
    <mergeCell ref="L64:M64"/>
    <mergeCell ref="A67:G67"/>
    <mergeCell ref="H67:I67"/>
    <mergeCell ref="J67:K67"/>
    <mergeCell ref="L67:M67"/>
    <mergeCell ref="A66:G66"/>
    <mergeCell ref="H66:I66"/>
    <mergeCell ref="J66:K66"/>
    <mergeCell ref="L66:M66"/>
    <mergeCell ref="A69:G69"/>
    <mergeCell ref="H69:I69"/>
    <mergeCell ref="J69:K69"/>
    <mergeCell ref="L69:M69"/>
    <mergeCell ref="A68:G68"/>
    <mergeCell ref="H68:I68"/>
    <mergeCell ref="J68:K68"/>
    <mergeCell ref="L68:M68"/>
    <mergeCell ref="A71:G71"/>
    <mergeCell ref="H71:I71"/>
    <mergeCell ref="J71:K71"/>
    <mergeCell ref="L71:M71"/>
    <mergeCell ref="A70:G70"/>
    <mergeCell ref="H70:I70"/>
    <mergeCell ref="J70:K70"/>
    <mergeCell ref="L70:M70"/>
    <mergeCell ref="A73:G73"/>
    <mergeCell ref="H73:I73"/>
    <mergeCell ref="J73:K73"/>
    <mergeCell ref="L73:M73"/>
    <mergeCell ref="A72:G72"/>
    <mergeCell ref="H72:I72"/>
    <mergeCell ref="J72:K72"/>
    <mergeCell ref="L72:M72"/>
    <mergeCell ref="A75:G75"/>
    <mergeCell ref="H75:I75"/>
    <mergeCell ref="J75:K75"/>
    <mergeCell ref="L75:M75"/>
    <mergeCell ref="A74:G74"/>
    <mergeCell ref="H74:I74"/>
    <mergeCell ref="J74:K74"/>
    <mergeCell ref="L74:M74"/>
    <mergeCell ref="D84:E84"/>
    <mergeCell ref="I84:J84"/>
    <mergeCell ref="K84:M84"/>
    <mergeCell ref="A76:G76"/>
    <mergeCell ref="H76:I76"/>
    <mergeCell ref="J76:K76"/>
    <mergeCell ref="L76:M76"/>
    <mergeCell ref="K82:L82"/>
    <mergeCell ref="K83:M83"/>
    <mergeCell ref="B81:C81"/>
    <mergeCell ref="B89:C89"/>
    <mergeCell ref="D89:F89"/>
    <mergeCell ref="I89:J89"/>
    <mergeCell ref="K89:L89"/>
    <mergeCell ref="D85:E85"/>
    <mergeCell ref="K85:L85"/>
    <mergeCell ref="D86:E86"/>
    <mergeCell ref="K86:M86"/>
    <mergeCell ref="B92:C92"/>
    <mergeCell ref="D92:E92"/>
    <mergeCell ref="I92:J92"/>
    <mergeCell ref="K92:L92"/>
    <mergeCell ref="D90:F90"/>
    <mergeCell ref="K90:L90"/>
    <mergeCell ref="D91:E91"/>
    <mergeCell ref="K91:L91"/>
    <mergeCell ref="D102:E102"/>
    <mergeCell ref="D93:E93"/>
    <mergeCell ref="K93:L93"/>
    <mergeCell ref="D94:E94"/>
    <mergeCell ref="K94:L94"/>
    <mergeCell ref="D99:E99"/>
    <mergeCell ref="D97:E97"/>
    <mergeCell ref="B100:C100"/>
    <mergeCell ref="D100:E100"/>
    <mergeCell ref="D101:E101"/>
    <mergeCell ref="K81:M81"/>
    <mergeCell ref="D81:F81"/>
    <mergeCell ref="I81:J81"/>
    <mergeCell ref="D82:E82"/>
    <mergeCell ref="D83:E83"/>
    <mergeCell ref="D98:E98"/>
    <mergeCell ref="B97:C97"/>
    <mergeCell ref="B111:G111"/>
    <mergeCell ref="H111:J111"/>
    <mergeCell ref="A107:F107"/>
    <mergeCell ref="H107:J107"/>
    <mergeCell ref="H108:J108"/>
    <mergeCell ref="A109:F109"/>
    <mergeCell ref="H109:J109"/>
    <mergeCell ref="H104:J104"/>
    <mergeCell ref="A105:F105"/>
    <mergeCell ref="A110:F110"/>
    <mergeCell ref="H110:J110"/>
    <mergeCell ref="H105:J105"/>
    <mergeCell ref="A106:F106"/>
    <mergeCell ref="H106:J106"/>
  </mergeCells>
  <printOptions/>
  <pageMargins left="0.75" right="0.75"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M33"/>
  <sheetViews>
    <sheetView zoomScalePageLayoutView="0" workbookViewId="0" topLeftCell="A1">
      <selection activeCell="L22" sqref="L22:M22"/>
    </sheetView>
  </sheetViews>
  <sheetFormatPr defaultColWidth="9.140625" defaultRowHeight="12.75"/>
  <cols>
    <col min="1" max="1" width="3.28125" style="0" customWidth="1"/>
    <col min="2" max="2" width="8.00390625" style="0" customWidth="1"/>
    <col min="10" max="10" width="4.421875" style="0" customWidth="1"/>
    <col min="11" max="11" width="4.00390625" style="0" customWidth="1"/>
    <col min="12" max="12" width="5.28125" style="0" customWidth="1"/>
    <col min="13" max="13" width="7.421875" style="0" customWidth="1"/>
  </cols>
  <sheetData>
    <row r="4" spans="2:5" ht="15">
      <c r="B4" s="6" t="s">
        <v>52</v>
      </c>
      <c r="C4" s="6"/>
      <c r="D4" s="6"/>
      <c r="E4" s="25"/>
    </row>
    <row r="5" spans="2:5" ht="15">
      <c r="B5" s="9"/>
      <c r="C5" s="9"/>
      <c r="D5" s="9"/>
      <c r="E5" s="12"/>
    </row>
    <row r="6" spans="2:4" ht="15">
      <c r="B6" s="5" t="s">
        <v>91</v>
      </c>
      <c r="C6" s="5"/>
      <c r="D6" s="5"/>
    </row>
    <row r="7" ht="13.5" thickBot="1"/>
    <row r="8" spans="2:13" ht="36" customHeight="1" thickTop="1">
      <c r="B8" s="351" t="s">
        <v>21</v>
      </c>
      <c r="C8" s="352"/>
      <c r="D8" s="352"/>
      <c r="E8" s="352"/>
      <c r="F8" s="352"/>
      <c r="G8" s="352"/>
      <c r="H8" s="352"/>
      <c r="I8" s="352"/>
      <c r="J8" s="352"/>
      <c r="K8" s="352"/>
      <c r="L8" s="353" t="s">
        <v>93</v>
      </c>
      <c r="M8" s="354"/>
    </row>
    <row r="9" spans="2:13" ht="15.75">
      <c r="B9" s="355" t="s">
        <v>95</v>
      </c>
      <c r="C9" s="356"/>
      <c r="D9" s="356"/>
      <c r="E9" s="356"/>
      <c r="F9" s="356"/>
      <c r="G9" s="356"/>
      <c r="H9" s="356"/>
      <c r="I9" s="356"/>
      <c r="J9" s="356"/>
      <c r="K9" s="357"/>
      <c r="L9" s="358">
        <v>0</v>
      </c>
      <c r="M9" s="359"/>
    </row>
    <row r="10" spans="2:13" ht="15.75">
      <c r="B10" s="362" t="s">
        <v>94</v>
      </c>
      <c r="C10" s="363"/>
      <c r="D10" s="363"/>
      <c r="E10" s="363"/>
      <c r="F10" s="363"/>
      <c r="G10" s="363"/>
      <c r="H10" s="363"/>
      <c r="I10" s="363"/>
      <c r="J10" s="363"/>
      <c r="K10" s="364"/>
      <c r="L10" s="360"/>
      <c r="M10" s="361"/>
    </row>
    <row r="11" spans="2:13" ht="15.75">
      <c r="B11" s="349" t="s">
        <v>40</v>
      </c>
      <c r="C11" s="350"/>
      <c r="D11" s="350"/>
      <c r="E11" s="350"/>
      <c r="F11" s="350"/>
      <c r="G11" s="350"/>
      <c r="H11" s="350"/>
      <c r="I11" s="350"/>
      <c r="J11" s="350"/>
      <c r="K11" s="350"/>
      <c r="L11" s="345">
        <v>25917</v>
      </c>
      <c r="M11" s="346"/>
    </row>
    <row r="12" spans="2:13" ht="15.75">
      <c r="B12" s="341" t="s">
        <v>39</v>
      </c>
      <c r="C12" s="342"/>
      <c r="D12" s="342"/>
      <c r="E12" s="342"/>
      <c r="F12" s="342"/>
      <c r="G12" s="342"/>
      <c r="H12" s="342"/>
      <c r="I12" s="342"/>
      <c r="J12" s="342"/>
      <c r="K12" s="342"/>
      <c r="L12" s="343">
        <v>0</v>
      </c>
      <c r="M12" s="344"/>
    </row>
    <row r="13" spans="2:13" ht="15.75">
      <c r="B13" s="341" t="s">
        <v>41</v>
      </c>
      <c r="C13" s="342"/>
      <c r="D13" s="342"/>
      <c r="E13" s="342"/>
      <c r="F13" s="342"/>
      <c r="G13" s="342"/>
      <c r="H13" s="342"/>
      <c r="I13" s="342"/>
      <c r="J13" s="342"/>
      <c r="K13" s="342"/>
      <c r="L13" s="343">
        <v>0</v>
      </c>
      <c r="M13" s="344"/>
    </row>
    <row r="14" spans="2:13" ht="15.75">
      <c r="B14" s="341" t="s">
        <v>45</v>
      </c>
      <c r="C14" s="342"/>
      <c r="D14" s="342"/>
      <c r="E14" s="342"/>
      <c r="F14" s="342"/>
      <c r="G14" s="342"/>
      <c r="H14" s="342"/>
      <c r="I14" s="342"/>
      <c r="J14" s="342"/>
      <c r="K14" s="342"/>
      <c r="L14" s="343">
        <v>0</v>
      </c>
      <c r="M14" s="344"/>
    </row>
    <row r="15" spans="2:13" ht="15.75">
      <c r="B15" s="349" t="s">
        <v>46</v>
      </c>
      <c r="C15" s="350"/>
      <c r="D15" s="350"/>
      <c r="E15" s="350"/>
      <c r="F15" s="350"/>
      <c r="G15" s="350"/>
      <c r="H15" s="350"/>
      <c r="I15" s="350"/>
      <c r="J15" s="350"/>
      <c r="K15" s="350"/>
      <c r="L15" s="345">
        <f>L11+L13</f>
        <v>25917</v>
      </c>
      <c r="M15" s="346"/>
    </row>
    <row r="16" spans="2:13" ht="15.75">
      <c r="B16" s="341" t="s">
        <v>47</v>
      </c>
      <c r="C16" s="342"/>
      <c r="D16" s="342"/>
      <c r="E16" s="342"/>
      <c r="F16" s="342"/>
      <c r="G16" s="342"/>
      <c r="H16" s="342"/>
      <c r="I16" s="342"/>
      <c r="J16" s="342"/>
      <c r="K16" s="342"/>
      <c r="L16" s="347">
        <v>1300</v>
      </c>
      <c r="M16" s="348"/>
    </row>
    <row r="17" spans="2:13" ht="15.75">
      <c r="B17" s="341" t="s">
        <v>48</v>
      </c>
      <c r="C17" s="342"/>
      <c r="D17" s="342"/>
      <c r="E17" s="342"/>
      <c r="F17" s="342"/>
      <c r="G17" s="342"/>
      <c r="H17" s="342"/>
      <c r="I17" s="342"/>
      <c r="J17" s="342"/>
      <c r="K17" s="342"/>
      <c r="L17" s="343">
        <v>0</v>
      </c>
      <c r="M17" s="344"/>
    </row>
    <row r="18" spans="2:13" ht="15.75">
      <c r="B18" s="341" t="s">
        <v>49</v>
      </c>
      <c r="C18" s="342"/>
      <c r="D18" s="342"/>
      <c r="E18" s="342"/>
      <c r="F18" s="342"/>
      <c r="G18" s="342"/>
      <c r="H18" s="342"/>
      <c r="I18" s="342"/>
      <c r="J18" s="342"/>
      <c r="K18" s="342"/>
      <c r="L18" s="343">
        <v>0</v>
      </c>
      <c r="M18" s="344"/>
    </row>
    <row r="19" spans="2:13" ht="15.75">
      <c r="B19" s="341" t="s">
        <v>42</v>
      </c>
      <c r="C19" s="342"/>
      <c r="D19" s="342"/>
      <c r="E19" s="342"/>
      <c r="F19" s="342"/>
      <c r="G19" s="342"/>
      <c r="H19" s="342"/>
      <c r="I19" s="342"/>
      <c r="J19" s="342"/>
      <c r="K19" s="342"/>
      <c r="L19" s="343">
        <v>0</v>
      </c>
      <c r="M19" s="344"/>
    </row>
    <row r="20" spans="2:13" ht="15.75">
      <c r="B20" s="341" t="s">
        <v>44</v>
      </c>
      <c r="C20" s="342"/>
      <c r="D20" s="342"/>
      <c r="E20" s="342"/>
      <c r="F20" s="342"/>
      <c r="G20" s="342"/>
      <c r="H20" s="342"/>
      <c r="I20" s="342"/>
      <c r="J20" s="342"/>
      <c r="K20" s="342"/>
      <c r="L20" s="343">
        <v>0</v>
      </c>
      <c r="M20" s="344"/>
    </row>
    <row r="21" spans="2:13" ht="15.75">
      <c r="B21" s="341" t="s">
        <v>43</v>
      </c>
      <c r="C21" s="342"/>
      <c r="D21" s="342"/>
      <c r="E21" s="342"/>
      <c r="F21" s="342"/>
      <c r="G21" s="342"/>
      <c r="H21" s="342"/>
      <c r="I21" s="342"/>
      <c r="J21" s="342"/>
      <c r="K21" s="342"/>
      <c r="L21" s="343">
        <v>0</v>
      </c>
      <c r="M21" s="344"/>
    </row>
    <row r="22" spans="2:13" ht="15.75">
      <c r="B22" s="341" t="s">
        <v>32</v>
      </c>
      <c r="C22" s="342"/>
      <c r="D22" s="342"/>
      <c r="E22" s="342"/>
      <c r="F22" s="342"/>
      <c r="G22" s="342"/>
      <c r="H22" s="342"/>
      <c r="I22" s="342"/>
      <c r="J22" s="342"/>
      <c r="K22" s="342"/>
      <c r="L22" s="345">
        <v>10367</v>
      </c>
      <c r="M22" s="346"/>
    </row>
    <row r="23" spans="2:13" ht="15.75">
      <c r="B23" s="341" t="s">
        <v>92</v>
      </c>
      <c r="C23" s="342"/>
      <c r="D23" s="342"/>
      <c r="E23" s="342"/>
      <c r="F23" s="342"/>
      <c r="G23" s="342"/>
      <c r="H23" s="342"/>
      <c r="I23" s="342"/>
      <c r="J23" s="342"/>
      <c r="K23" s="342"/>
      <c r="L23" s="343">
        <v>0</v>
      </c>
      <c r="M23" s="344"/>
    </row>
    <row r="24" spans="2:13" ht="16.5" thickBot="1">
      <c r="B24" s="331" t="s">
        <v>33</v>
      </c>
      <c r="C24" s="332"/>
      <c r="D24" s="332"/>
      <c r="E24" s="332"/>
      <c r="F24" s="332"/>
      <c r="G24" s="332"/>
      <c r="H24" s="332"/>
      <c r="I24" s="332"/>
      <c r="J24" s="332"/>
      <c r="K24" s="332"/>
      <c r="L24" s="333">
        <f>L15-L16-L17-L18-L22-L23</f>
        <v>14250</v>
      </c>
      <c r="M24" s="334"/>
    </row>
    <row r="25" spans="2:13" ht="17.25" customHeight="1" thickBot="1" thickTop="1">
      <c r="B25" s="337" t="s">
        <v>112</v>
      </c>
      <c r="C25" s="338"/>
      <c r="D25" s="338"/>
      <c r="E25" s="338"/>
      <c r="F25" s="338"/>
      <c r="G25" s="338"/>
      <c r="H25" s="338"/>
      <c r="I25" s="338"/>
      <c r="J25" s="338"/>
      <c r="K25" s="338"/>
      <c r="L25" s="339">
        <f>L22/342000</f>
        <v>0.030312865497076024</v>
      </c>
      <c r="M25" s="340"/>
    </row>
    <row r="26" ht="13.5" thickTop="1"/>
    <row r="27" spans="2:13" ht="15">
      <c r="B27" s="335" t="s">
        <v>53</v>
      </c>
      <c r="C27" s="335"/>
      <c r="D27" s="335"/>
      <c r="E27" s="335"/>
      <c r="F27" s="335"/>
      <c r="G27" s="335"/>
      <c r="H27" s="335"/>
      <c r="I27" s="335"/>
      <c r="J27" s="335"/>
      <c r="K27" s="335"/>
      <c r="L27" s="335"/>
      <c r="M27" s="335"/>
    </row>
    <row r="33" spans="2:12" ht="15">
      <c r="B33" s="5" t="s">
        <v>50</v>
      </c>
      <c r="C33" s="5"/>
      <c r="D33" s="5"/>
      <c r="I33" s="336" t="s">
        <v>90</v>
      </c>
      <c r="J33" s="336"/>
      <c r="K33" s="336"/>
      <c r="L33" s="336"/>
    </row>
  </sheetData>
  <sheetProtection/>
  <mergeCells count="37">
    <mergeCell ref="B11:K11"/>
    <mergeCell ref="L11:M11"/>
    <mergeCell ref="B8:K8"/>
    <mergeCell ref="L8:M8"/>
    <mergeCell ref="B9:K9"/>
    <mergeCell ref="L9:M10"/>
    <mergeCell ref="B10:K10"/>
    <mergeCell ref="B17:K17"/>
    <mergeCell ref="L17:M17"/>
    <mergeCell ref="B12:K12"/>
    <mergeCell ref="L12:M12"/>
    <mergeCell ref="B13:K13"/>
    <mergeCell ref="L13:M13"/>
    <mergeCell ref="B14:K14"/>
    <mergeCell ref="L14:M14"/>
    <mergeCell ref="B15:K15"/>
    <mergeCell ref="L15:M15"/>
    <mergeCell ref="B16:K16"/>
    <mergeCell ref="L16:M16"/>
    <mergeCell ref="B23:K23"/>
    <mergeCell ref="L23:M23"/>
    <mergeCell ref="B18:K18"/>
    <mergeCell ref="L18:M18"/>
    <mergeCell ref="B19:K19"/>
    <mergeCell ref="L19:M19"/>
    <mergeCell ref="B20:K20"/>
    <mergeCell ref="L20:M20"/>
    <mergeCell ref="B21:K21"/>
    <mergeCell ref="L21:M21"/>
    <mergeCell ref="B22:K22"/>
    <mergeCell ref="L22:M22"/>
    <mergeCell ref="B24:K24"/>
    <mergeCell ref="L24:M24"/>
    <mergeCell ref="B27:M27"/>
    <mergeCell ref="I33:L33"/>
    <mergeCell ref="B25:K25"/>
    <mergeCell ref="L25:M25"/>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5:P122"/>
  <sheetViews>
    <sheetView zoomScalePageLayoutView="0" workbookViewId="0" topLeftCell="A49">
      <selection activeCell="N120" sqref="N120"/>
    </sheetView>
  </sheetViews>
  <sheetFormatPr defaultColWidth="9.140625" defaultRowHeight="12.75"/>
  <cols>
    <col min="7" max="7" width="5.00390625" style="0" customWidth="1"/>
    <col min="8" max="8" width="8.00390625" style="0" customWidth="1"/>
    <col min="9" max="9" width="8.8515625" style="0" customWidth="1"/>
    <col min="10" max="10" width="7.7109375" style="0" customWidth="1"/>
    <col min="11" max="11" width="7.140625" style="0" customWidth="1"/>
    <col min="12" max="12" width="7.421875" style="0" customWidth="1"/>
    <col min="13" max="13" width="8.421875" style="0" customWidth="1"/>
    <col min="15" max="15" width="7.00390625" style="0" customWidth="1"/>
  </cols>
  <sheetData>
    <row r="5" spans="1:15" ht="13.5" thickBot="1">
      <c r="A5" s="16" t="s">
        <v>34</v>
      </c>
      <c r="B5" s="16"/>
      <c r="C5" s="16"/>
      <c r="D5" s="16"/>
      <c r="E5" s="15"/>
      <c r="F5" s="15"/>
      <c r="G5" s="15"/>
      <c r="H5" s="15"/>
      <c r="I5" s="15"/>
      <c r="J5" s="15"/>
      <c r="K5" s="15"/>
      <c r="L5" s="15"/>
      <c r="M5" s="15"/>
      <c r="N5" s="15"/>
      <c r="O5" s="15"/>
    </row>
    <row r="6" spans="1:15" ht="13.5" thickTop="1">
      <c r="A6" s="18"/>
      <c r="B6" s="18"/>
      <c r="C6" s="18"/>
      <c r="D6" s="18"/>
      <c r="E6" s="15"/>
      <c r="F6" s="15"/>
      <c r="G6" s="15"/>
      <c r="H6" s="15"/>
      <c r="I6" s="15"/>
      <c r="J6" s="15"/>
      <c r="K6" s="15"/>
      <c r="L6" s="15"/>
      <c r="M6" s="15"/>
      <c r="N6" s="15"/>
      <c r="O6" s="15"/>
    </row>
    <row r="7" spans="1:15" ht="12.75">
      <c r="A7" s="143" t="s">
        <v>54</v>
      </c>
      <c r="B7" s="143"/>
      <c r="C7" s="143"/>
      <c r="D7" s="143"/>
      <c r="E7" s="143"/>
      <c r="F7" s="143"/>
      <c r="G7" s="143"/>
      <c r="H7" s="143"/>
      <c r="I7" s="143"/>
      <c r="J7" s="143"/>
      <c r="K7" s="143"/>
      <c r="L7" s="143"/>
      <c r="M7" s="143"/>
      <c r="N7" s="143"/>
      <c r="O7" s="143"/>
    </row>
    <row r="8" spans="1:16" ht="12.75">
      <c r="A8" s="144" t="s">
        <v>55</v>
      </c>
      <c r="B8" s="144"/>
      <c r="C8" s="144"/>
      <c r="D8" s="144"/>
      <c r="E8" s="144"/>
      <c r="F8" s="144"/>
      <c r="G8" s="144"/>
      <c r="H8" s="144"/>
      <c r="I8" s="144"/>
      <c r="J8" s="144"/>
      <c r="K8" s="144"/>
      <c r="L8" s="144"/>
      <c r="M8" s="144"/>
      <c r="N8" s="144"/>
      <c r="O8" s="144"/>
      <c r="P8" s="144"/>
    </row>
    <row r="9" spans="1:16" ht="12.75">
      <c r="A9" s="22" t="s">
        <v>61</v>
      </c>
      <c r="B9" s="22"/>
      <c r="C9" s="22"/>
      <c r="D9" s="22"/>
      <c r="E9" s="22"/>
      <c r="F9" s="30"/>
      <c r="G9" s="30"/>
      <c r="J9" s="153">
        <v>300000</v>
      </c>
      <c r="K9" s="153"/>
      <c r="L9" s="22"/>
      <c r="M9" s="22"/>
      <c r="N9" s="22"/>
      <c r="O9" s="22"/>
      <c r="P9" s="22"/>
    </row>
    <row r="10" spans="1:16" ht="12.75">
      <c r="A10" s="22" t="s">
        <v>59</v>
      </c>
      <c r="B10" s="22"/>
      <c r="C10" s="22"/>
      <c r="D10" s="22"/>
      <c r="E10" s="22"/>
      <c r="F10" s="153"/>
      <c r="G10" s="153"/>
      <c r="H10" s="22"/>
      <c r="I10" s="22"/>
      <c r="J10" s="153">
        <v>300000</v>
      </c>
      <c r="K10" s="153"/>
      <c r="L10" s="22"/>
      <c r="M10" s="22"/>
      <c r="N10" s="22"/>
      <c r="O10" s="22"/>
      <c r="P10" s="22"/>
    </row>
    <row r="11" spans="1:16" ht="12.75">
      <c r="A11" s="7" t="s">
        <v>60</v>
      </c>
      <c r="B11" s="7"/>
      <c r="C11" s="7"/>
      <c r="D11" s="7"/>
      <c r="E11" s="7"/>
      <c r="F11" s="7"/>
      <c r="G11" s="7"/>
      <c r="H11" s="7"/>
      <c r="I11" s="22"/>
      <c r="J11" s="153">
        <v>1200000</v>
      </c>
      <c r="K11" s="153"/>
      <c r="L11" s="22"/>
      <c r="M11" s="22"/>
      <c r="N11" s="22"/>
      <c r="O11" s="22"/>
      <c r="P11" s="22"/>
    </row>
    <row r="12" spans="1:16" ht="12.75">
      <c r="A12" s="7" t="s">
        <v>113</v>
      </c>
      <c r="B12" s="7"/>
      <c r="C12" s="7"/>
      <c r="D12" s="7"/>
      <c r="E12" s="7"/>
      <c r="F12" s="7"/>
      <c r="G12" s="7"/>
      <c r="H12" s="7"/>
      <c r="I12" s="22"/>
      <c r="J12" s="153">
        <v>21803259</v>
      </c>
      <c r="K12" s="153"/>
      <c r="L12" s="22"/>
      <c r="M12" s="22"/>
      <c r="N12" s="22"/>
      <c r="O12" s="22"/>
      <c r="P12" s="22"/>
    </row>
    <row r="13" spans="1:11" ht="12.75">
      <c r="A13" s="22"/>
      <c r="B13" s="22"/>
      <c r="C13" s="22"/>
      <c r="D13" s="31"/>
      <c r="E13" s="31"/>
      <c r="F13" s="32"/>
      <c r="G13" s="32"/>
      <c r="H13" s="292" t="s">
        <v>62</v>
      </c>
      <c r="I13" s="292"/>
      <c r="J13" s="279">
        <f>SUM(J9:K12)</f>
        <v>23603259</v>
      </c>
      <c r="K13" s="279"/>
    </row>
    <row r="14" spans="1:7" ht="12.75">
      <c r="A14" s="22"/>
      <c r="B14" s="22"/>
      <c r="C14" s="22"/>
      <c r="D14" s="22"/>
      <c r="E14" s="22"/>
      <c r="F14" s="30"/>
      <c r="G14" s="30"/>
    </row>
    <row r="15" spans="1:15" ht="12.75">
      <c r="A15" s="145"/>
      <c r="B15" s="145"/>
      <c r="C15" s="145"/>
      <c r="D15" s="145"/>
      <c r="E15" s="145"/>
      <c r="F15" s="145"/>
      <c r="G15" s="145"/>
      <c r="H15" s="146" t="s">
        <v>63</v>
      </c>
      <c r="I15" s="147"/>
      <c r="J15" s="150" t="s">
        <v>2</v>
      </c>
      <c r="K15" s="151"/>
      <c r="L15" s="151"/>
      <c r="M15" s="152"/>
      <c r="N15" s="19"/>
      <c r="O15" s="20"/>
    </row>
    <row r="16" spans="1:15" ht="12.75">
      <c r="A16" s="145"/>
      <c r="B16" s="145"/>
      <c r="C16" s="145"/>
      <c r="D16" s="145"/>
      <c r="E16" s="145"/>
      <c r="F16" s="145"/>
      <c r="G16" s="145"/>
      <c r="H16" s="148"/>
      <c r="I16" s="149"/>
      <c r="J16" s="150">
        <v>2009</v>
      </c>
      <c r="K16" s="152"/>
      <c r="L16" s="150">
        <v>2008</v>
      </c>
      <c r="M16" s="152"/>
      <c r="N16" s="137"/>
      <c r="O16" s="138"/>
    </row>
    <row r="17" spans="1:15" ht="15" thickBot="1">
      <c r="A17" s="164" t="s">
        <v>3</v>
      </c>
      <c r="B17" s="165"/>
      <c r="C17" s="165"/>
      <c r="D17" s="165"/>
      <c r="E17" s="165"/>
      <c r="F17" s="165"/>
      <c r="G17" s="166"/>
      <c r="H17" s="372">
        <v>25916953</v>
      </c>
      <c r="I17" s="372"/>
      <c r="J17" s="372">
        <v>37602694</v>
      </c>
      <c r="K17" s="372"/>
      <c r="L17" s="373">
        <v>28598348</v>
      </c>
      <c r="M17" s="371"/>
      <c r="N17" s="154"/>
      <c r="O17" s="155"/>
    </row>
    <row r="18" spans="1:15" ht="13.5" thickTop="1">
      <c r="A18" s="156" t="s">
        <v>4</v>
      </c>
      <c r="B18" s="157"/>
      <c r="C18" s="157"/>
      <c r="D18" s="157"/>
      <c r="E18" s="157"/>
      <c r="F18" s="157"/>
      <c r="G18" s="158"/>
      <c r="H18" s="159">
        <f>SUM(H20:I23)</f>
        <v>23603259</v>
      </c>
      <c r="I18" s="159"/>
      <c r="J18" s="159">
        <f>SUM(J20:K23)</f>
        <v>4571310</v>
      </c>
      <c r="K18" s="159"/>
      <c r="L18" s="160">
        <f>SUM(L20:M23)</f>
        <v>5230015</v>
      </c>
      <c r="M18" s="161"/>
      <c r="N18" s="162"/>
      <c r="O18" s="163"/>
    </row>
    <row r="19" spans="1:15" ht="12.75">
      <c r="A19" s="172" t="s">
        <v>5</v>
      </c>
      <c r="B19" s="173"/>
      <c r="C19" s="173"/>
      <c r="D19" s="173"/>
      <c r="E19" s="173"/>
      <c r="F19" s="173"/>
      <c r="G19" s="174"/>
      <c r="H19" s="169"/>
      <c r="I19" s="170"/>
      <c r="J19" s="169"/>
      <c r="K19" s="170"/>
      <c r="L19" s="169"/>
      <c r="M19" s="170"/>
      <c r="N19" s="162"/>
      <c r="O19" s="163"/>
    </row>
    <row r="20" spans="1:15" ht="12.75">
      <c r="A20" s="167" t="s">
        <v>6</v>
      </c>
      <c r="B20" s="167"/>
      <c r="C20" s="167"/>
      <c r="D20" s="167"/>
      <c r="E20" s="167"/>
      <c r="F20" s="167"/>
      <c r="G20" s="167"/>
      <c r="H20" s="168">
        <v>300000</v>
      </c>
      <c r="I20" s="168"/>
      <c r="J20" s="168">
        <v>300000</v>
      </c>
      <c r="K20" s="168"/>
      <c r="L20" s="169">
        <v>400000</v>
      </c>
      <c r="M20" s="170"/>
      <c r="N20" s="120"/>
      <c r="O20" s="171"/>
    </row>
    <row r="21" spans="1:15" ht="12.75">
      <c r="A21" s="167" t="s">
        <v>7</v>
      </c>
      <c r="B21" s="167"/>
      <c r="C21" s="167"/>
      <c r="D21" s="167"/>
      <c r="E21" s="167"/>
      <c r="F21" s="167"/>
      <c r="G21" s="167"/>
      <c r="H21" s="169">
        <v>1200000</v>
      </c>
      <c r="I21" s="170"/>
      <c r="J21" s="169">
        <v>1200000</v>
      </c>
      <c r="K21" s="170"/>
      <c r="L21" s="169">
        <v>1200000</v>
      </c>
      <c r="M21" s="170"/>
      <c r="N21" s="120"/>
      <c r="O21" s="171"/>
    </row>
    <row r="22" spans="1:15" ht="12.75">
      <c r="A22" s="167" t="s">
        <v>8</v>
      </c>
      <c r="B22" s="167"/>
      <c r="C22" s="167"/>
      <c r="D22" s="167"/>
      <c r="E22" s="167"/>
      <c r="F22" s="167"/>
      <c r="G22" s="167"/>
      <c r="H22" s="168">
        <v>300000</v>
      </c>
      <c r="I22" s="168"/>
      <c r="J22" s="168">
        <v>300000</v>
      </c>
      <c r="K22" s="168"/>
      <c r="L22" s="169">
        <v>147300</v>
      </c>
      <c r="M22" s="170"/>
      <c r="N22" s="120"/>
      <c r="O22" s="171"/>
    </row>
    <row r="23" spans="1:15" ht="12.75">
      <c r="A23" s="294" t="s">
        <v>64</v>
      </c>
      <c r="B23" s="295"/>
      <c r="C23" s="295"/>
      <c r="D23" s="295"/>
      <c r="E23" s="295"/>
      <c r="F23" s="295"/>
      <c r="G23" s="296"/>
      <c r="H23" s="177">
        <v>21803259</v>
      </c>
      <c r="I23" s="177"/>
      <c r="J23" s="177">
        <v>2771310</v>
      </c>
      <c r="K23" s="177"/>
      <c r="L23" s="169">
        <v>3482715</v>
      </c>
      <c r="M23" s="170"/>
      <c r="N23" s="120"/>
      <c r="O23" s="171"/>
    </row>
    <row r="24" spans="1:15" ht="16.5" thickBot="1">
      <c r="A24" s="297" t="s">
        <v>9</v>
      </c>
      <c r="B24" s="297"/>
      <c r="C24" s="297"/>
      <c r="D24" s="297"/>
      <c r="E24" s="297"/>
      <c r="F24" s="297"/>
      <c r="G24" s="298"/>
      <c r="H24" s="370">
        <f>SUM(H17+H18)</f>
        <v>49520212</v>
      </c>
      <c r="I24" s="371"/>
      <c r="J24" s="370">
        <f>SUM(J17+J18)</f>
        <v>42174004</v>
      </c>
      <c r="K24" s="371"/>
      <c r="L24" s="370">
        <f>SUM(L17+L18)</f>
        <v>33828363</v>
      </c>
      <c r="M24" s="371"/>
      <c r="N24" s="154"/>
      <c r="O24" s="155"/>
    </row>
    <row r="25" spans="8:9" ht="13.5" thickTop="1">
      <c r="H25" s="300"/>
      <c r="I25" s="300"/>
    </row>
    <row r="26" spans="8:9" ht="12.75">
      <c r="H26" s="2"/>
      <c r="I26" s="2"/>
    </row>
    <row r="27" spans="1:9" ht="13.5" thickBot="1">
      <c r="A27" s="21" t="s">
        <v>10</v>
      </c>
      <c r="B27" s="21"/>
      <c r="H27" s="175"/>
      <c r="I27" s="175"/>
    </row>
    <row r="28" ht="13.5" thickTop="1"/>
    <row r="29" spans="1:3" ht="12.75">
      <c r="A29" s="3" t="s">
        <v>68</v>
      </c>
      <c r="B29" s="3"/>
      <c r="C29" s="3"/>
    </row>
    <row r="30" spans="1:6" ht="12.75">
      <c r="A30" s="11" t="s">
        <v>66</v>
      </c>
      <c r="B30" s="11"/>
      <c r="C30" s="11"/>
      <c r="D30" s="11"/>
      <c r="E30" s="11"/>
      <c r="F30" s="11"/>
    </row>
    <row r="31" spans="1:3" ht="12.75">
      <c r="A31" s="11" t="s">
        <v>67</v>
      </c>
      <c r="B31" s="3"/>
      <c r="C31" s="3"/>
    </row>
    <row r="32" ht="12.75">
      <c r="A32" t="s">
        <v>69</v>
      </c>
    </row>
    <row r="33" ht="12.75">
      <c r="A33" t="s">
        <v>70</v>
      </c>
    </row>
    <row r="34" spans="1:15" ht="15.75">
      <c r="A34" t="s">
        <v>71</v>
      </c>
      <c r="K34" s="293">
        <f>25916953*5/100</f>
        <v>1295847.65</v>
      </c>
      <c r="L34" s="293"/>
      <c r="M34" s="293"/>
      <c r="N34" s="33"/>
      <c r="O34" s="33"/>
    </row>
    <row r="35" spans="1:15" ht="15.75">
      <c r="A35" s="35" t="s">
        <v>72</v>
      </c>
      <c r="B35" s="35"/>
      <c r="C35" s="35"/>
      <c r="D35" s="35"/>
      <c r="E35" s="35"/>
      <c r="F35" s="35"/>
      <c r="G35" s="35"/>
      <c r="H35" s="36"/>
      <c r="I35" s="36"/>
      <c r="J35" s="36"/>
      <c r="K35" s="278">
        <f>1300000</f>
        <v>1300000</v>
      </c>
      <c r="L35" s="278"/>
      <c r="M35" s="278"/>
      <c r="N35" s="17"/>
      <c r="O35" s="17"/>
    </row>
    <row r="36" spans="1:7" ht="14.25">
      <c r="A36" s="277" t="s">
        <v>51</v>
      </c>
      <c r="B36" s="277"/>
      <c r="C36" s="277"/>
      <c r="D36" s="277"/>
      <c r="E36" s="277"/>
      <c r="F36" s="277"/>
      <c r="G36" s="277"/>
    </row>
    <row r="37" spans="1:15" ht="12.75">
      <c r="A37" s="145"/>
      <c r="B37" s="145"/>
      <c r="C37" s="145"/>
      <c r="D37" s="145"/>
      <c r="E37" s="145"/>
      <c r="F37" s="145"/>
      <c r="G37" s="145"/>
      <c r="H37" s="178" t="s">
        <v>63</v>
      </c>
      <c r="I37" s="179"/>
      <c r="J37" s="122" t="s">
        <v>35</v>
      </c>
      <c r="K37" s="123"/>
      <c r="L37" s="123"/>
      <c r="M37" s="124"/>
      <c r="N37" s="19"/>
      <c r="O37" s="20"/>
    </row>
    <row r="38" spans="1:15" ht="12.75">
      <c r="A38" s="145"/>
      <c r="B38" s="145"/>
      <c r="C38" s="145"/>
      <c r="D38" s="145"/>
      <c r="E38" s="145"/>
      <c r="F38" s="145"/>
      <c r="G38" s="145"/>
      <c r="H38" s="180"/>
      <c r="I38" s="181"/>
      <c r="J38" s="145">
        <v>2009</v>
      </c>
      <c r="K38" s="145"/>
      <c r="L38" s="145">
        <v>2008</v>
      </c>
      <c r="M38" s="145"/>
      <c r="N38" s="137"/>
      <c r="O38" s="138"/>
    </row>
    <row r="39" spans="1:15" ht="15" thickBot="1">
      <c r="A39" s="164" t="s">
        <v>12</v>
      </c>
      <c r="B39" s="165"/>
      <c r="C39" s="165"/>
      <c r="D39" s="165"/>
      <c r="E39" s="165"/>
      <c r="F39" s="165"/>
      <c r="G39" s="166"/>
      <c r="H39" s="182">
        <v>1300000</v>
      </c>
      <c r="I39" s="182"/>
      <c r="J39" s="183">
        <v>3330000</v>
      </c>
      <c r="K39" s="183"/>
      <c r="L39" s="183">
        <v>1430000</v>
      </c>
      <c r="M39" s="183"/>
      <c r="N39" s="154"/>
      <c r="O39" s="155"/>
    </row>
    <row r="40" spans="1:15" ht="15.75" thickTop="1">
      <c r="A40" s="34"/>
      <c r="B40" s="34"/>
      <c r="C40" s="34"/>
      <c r="D40" s="34"/>
      <c r="E40" s="34"/>
      <c r="F40" s="34"/>
      <c r="G40" s="34"/>
      <c r="H40" s="13"/>
      <c r="I40" s="13"/>
      <c r="J40" s="29"/>
      <c r="K40" s="29"/>
      <c r="L40" s="29"/>
      <c r="M40" s="29"/>
      <c r="N40" s="29"/>
      <c r="O40" s="29"/>
    </row>
    <row r="41" ht="12.75">
      <c r="A41" t="s">
        <v>73</v>
      </c>
    </row>
    <row r="43" ht="12.75">
      <c r="A43" s="3" t="s">
        <v>74</v>
      </c>
    </row>
    <row r="44" spans="1:8" ht="12.75">
      <c r="A44" s="11" t="s">
        <v>75</v>
      </c>
      <c r="B44" s="11"/>
      <c r="C44" s="11"/>
      <c r="D44" s="11"/>
      <c r="E44" s="11"/>
      <c r="F44" s="11"/>
      <c r="G44" s="11"/>
      <c r="H44" s="11"/>
    </row>
    <row r="45" ht="12.75">
      <c r="A45" s="11" t="s">
        <v>76</v>
      </c>
    </row>
    <row r="46" ht="12.75">
      <c r="A46" t="s">
        <v>77</v>
      </c>
    </row>
    <row r="47" spans="1:13" ht="12.75">
      <c r="A47" s="11" t="s">
        <v>78</v>
      </c>
      <c r="B47" s="11"/>
      <c r="C47" s="11"/>
      <c r="D47" s="11"/>
      <c r="E47" s="11"/>
      <c r="F47" s="11"/>
      <c r="G47" s="11"/>
      <c r="H47" s="11"/>
      <c r="I47" s="11"/>
      <c r="J47" s="11"/>
      <c r="K47" s="11"/>
      <c r="L47" s="11"/>
      <c r="M47" s="11"/>
    </row>
    <row r="48" spans="1:10" ht="12.75">
      <c r="A48" s="3"/>
      <c r="B48" s="3"/>
      <c r="C48" s="3"/>
      <c r="D48" s="3"/>
      <c r="E48" s="3"/>
      <c r="F48" s="3"/>
      <c r="G48" s="3"/>
      <c r="H48" s="3"/>
      <c r="I48" s="3"/>
      <c r="J48" s="3"/>
    </row>
    <row r="49" spans="1:14" ht="15">
      <c r="A49" s="10" t="s">
        <v>79</v>
      </c>
      <c r="B49" s="10"/>
      <c r="C49" s="10"/>
      <c r="D49" s="10"/>
      <c r="E49" s="10"/>
      <c r="F49" s="11"/>
      <c r="G49" s="11"/>
      <c r="H49" s="11"/>
      <c r="I49" s="11"/>
      <c r="J49" s="11"/>
      <c r="K49" s="185">
        <f>342000000*7/100</f>
        <v>23940000</v>
      </c>
      <c r="L49" s="185"/>
      <c r="M49" s="185"/>
      <c r="N49" s="5" t="s">
        <v>11</v>
      </c>
    </row>
    <row r="50" spans="1:14" ht="15.75">
      <c r="A50" s="3" t="s">
        <v>114</v>
      </c>
      <c r="B50" s="4"/>
      <c r="C50" s="4"/>
      <c r="D50" s="4"/>
      <c r="E50" s="4"/>
      <c r="K50" s="184">
        <f>H24*40/100</f>
        <v>19808084.8</v>
      </c>
      <c r="L50" s="184"/>
      <c r="M50" s="184"/>
      <c r="N50" s="5" t="s">
        <v>11</v>
      </c>
    </row>
    <row r="51" spans="1:15" ht="12.75">
      <c r="A51" s="22"/>
      <c r="B51" s="22"/>
      <c r="C51" s="22"/>
      <c r="D51" s="22"/>
      <c r="E51" s="22"/>
      <c r="F51" s="22"/>
      <c r="G51" s="22"/>
      <c r="H51" s="22"/>
      <c r="I51" s="22"/>
      <c r="J51" s="22"/>
      <c r="K51" s="22"/>
      <c r="L51" s="22"/>
      <c r="M51" s="22"/>
      <c r="N51" s="22"/>
      <c r="O51" s="22"/>
    </row>
    <row r="52" spans="1:15" ht="20.25" customHeight="1">
      <c r="A52" s="219" t="s">
        <v>115</v>
      </c>
      <c r="B52" s="219"/>
      <c r="C52" s="219"/>
      <c r="D52" s="219"/>
      <c r="E52" s="219"/>
      <c r="F52" s="219"/>
      <c r="G52" s="219"/>
      <c r="H52" s="219"/>
      <c r="I52" s="219"/>
      <c r="J52" s="219"/>
      <c r="K52" s="219"/>
      <c r="L52" s="219"/>
      <c r="M52" s="219"/>
      <c r="N52" s="219"/>
      <c r="O52" s="219"/>
    </row>
    <row r="53" spans="1:15" ht="15">
      <c r="A53" s="28"/>
      <c r="B53" s="28"/>
      <c r="C53" s="28"/>
      <c r="D53" s="28"/>
      <c r="E53" s="28"/>
      <c r="F53" s="28"/>
      <c r="G53" s="28"/>
      <c r="H53" s="28"/>
      <c r="I53" s="28"/>
      <c r="J53" s="28"/>
      <c r="K53" s="28"/>
      <c r="L53" s="28"/>
      <c r="M53" s="28"/>
      <c r="N53" s="28"/>
      <c r="O53" s="28"/>
    </row>
    <row r="54" spans="1:11" ht="15">
      <c r="A54" s="191" t="s">
        <v>13</v>
      </c>
      <c r="B54" s="191"/>
      <c r="C54" s="191"/>
      <c r="D54" s="191"/>
      <c r="E54" s="191"/>
      <c r="F54" s="191"/>
      <c r="G54" s="191"/>
      <c r="H54" s="191"/>
      <c r="I54" s="191"/>
      <c r="J54" s="191"/>
      <c r="K54" s="191"/>
    </row>
    <row r="55" spans="1:11" ht="15">
      <c r="A55" s="24"/>
      <c r="B55" s="24"/>
      <c r="C55" s="24"/>
      <c r="D55" s="24"/>
      <c r="E55" s="24"/>
      <c r="F55" s="24"/>
      <c r="G55" s="24"/>
      <c r="H55" s="24"/>
      <c r="I55" s="24"/>
      <c r="J55" s="24"/>
      <c r="K55" s="24"/>
    </row>
    <row r="56" spans="1:15" ht="12.75">
      <c r="A56" s="192" t="s">
        <v>14</v>
      </c>
      <c r="B56" s="193"/>
      <c r="C56" s="193"/>
      <c r="D56" s="193"/>
      <c r="E56" s="193"/>
      <c r="F56" s="193"/>
      <c r="G56" s="194"/>
      <c r="H56" s="178" t="s">
        <v>63</v>
      </c>
      <c r="I56" s="179"/>
      <c r="J56" s="122" t="s">
        <v>15</v>
      </c>
      <c r="K56" s="123"/>
      <c r="L56" s="123"/>
      <c r="M56" s="123"/>
      <c r="N56" s="123"/>
      <c r="O56" s="124"/>
    </row>
    <row r="57" spans="1:15" ht="12.75">
      <c r="A57" s="195"/>
      <c r="B57" s="196"/>
      <c r="C57" s="196"/>
      <c r="D57" s="196"/>
      <c r="E57" s="196"/>
      <c r="F57" s="196"/>
      <c r="G57" s="197"/>
      <c r="H57" s="180"/>
      <c r="I57" s="181"/>
      <c r="J57" s="145">
        <v>2009</v>
      </c>
      <c r="K57" s="145"/>
      <c r="L57" s="145">
        <v>2008</v>
      </c>
      <c r="M57" s="145"/>
      <c r="N57" s="122">
        <v>2007</v>
      </c>
      <c r="O57" s="124"/>
    </row>
    <row r="58" spans="1:15" ht="13.5" thickBot="1">
      <c r="A58" s="188" t="s">
        <v>16</v>
      </c>
      <c r="B58" s="188"/>
      <c r="C58" s="188"/>
      <c r="D58" s="188"/>
      <c r="E58" s="188"/>
      <c r="F58" s="188"/>
      <c r="G58" s="188"/>
      <c r="H58" s="189">
        <v>19809000</v>
      </c>
      <c r="I58" s="189"/>
      <c r="J58" s="189">
        <v>16400000</v>
      </c>
      <c r="K58" s="189"/>
      <c r="L58" s="139">
        <v>13532000</v>
      </c>
      <c r="M58" s="139"/>
      <c r="N58" s="141">
        <v>6974000</v>
      </c>
      <c r="O58" s="142"/>
    </row>
    <row r="59" spans="1:15" ht="13.5" thickTop="1">
      <c r="A59" s="200" t="s">
        <v>36</v>
      </c>
      <c r="B59" s="200"/>
      <c r="C59" s="200"/>
      <c r="D59" s="200"/>
      <c r="E59" s="200"/>
      <c r="F59" s="200"/>
      <c r="G59" s="200"/>
      <c r="H59" s="201">
        <f>241544426*H61</f>
        <v>13990507.411210528</v>
      </c>
      <c r="I59" s="201"/>
      <c r="J59" s="201">
        <f>241544426*J61</f>
        <v>11582832.123976609</v>
      </c>
      <c r="K59" s="201"/>
      <c r="L59" s="201">
        <f>241544426*0.039567251</f>
        <v>9557248.931192925</v>
      </c>
      <c r="M59" s="201"/>
      <c r="N59" s="186">
        <v>4925574</v>
      </c>
      <c r="O59" s="187"/>
    </row>
    <row r="60" spans="1:15" ht="12.75">
      <c r="A60" s="200" t="s">
        <v>17</v>
      </c>
      <c r="B60" s="200"/>
      <c r="C60" s="200"/>
      <c r="D60" s="200"/>
      <c r="E60" s="200"/>
      <c r="F60" s="200"/>
      <c r="G60" s="200"/>
      <c r="H60" s="201">
        <f>100455574*H61</f>
        <v>5818492.588789474</v>
      </c>
      <c r="I60" s="201"/>
      <c r="J60" s="201">
        <f>100455574*J61</f>
        <v>4817167.876023391</v>
      </c>
      <c r="K60" s="201"/>
      <c r="L60" s="201">
        <f>100455574*0.039567251</f>
        <v>3974750.9108070736</v>
      </c>
      <c r="M60" s="201"/>
      <c r="N60" s="210">
        <v>2048426</v>
      </c>
      <c r="O60" s="211"/>
    </row>
    <row r="61" spans="1:15" ht="14.25">
      <c r="A61" s="212" t="s">
        <v>18</v>
      </c>
      <c r="B61" s="123"/>
      <c r="C61" s="123"/>
      <c r="D61" s="123"/>
      <c r="E61" s="123"/>
      <c r="F61" s="123"/>
      <c r="G61" s="124"/>
      <c r="H61" s="213">
        <f>19809000/342000000</f>
        <v>0.05792105263157895</v>
      </c>
      <c r="I61" s="213"/>
      <c r="J61" s="213">
        <f>16400000/342000000</f>
        <v>0.047953216374269005</v>
      </c>
      <c r="K61" s="213"/>
      <c r="L61" s="213">
        <f>13532000/342000000</f>
        <v>0.039567251461988306</v>
      </c>
      <c r="M61" s="213"/>
      <c r="N61" s="198">
        <f>6974000/342000000</f>
        <v>0.020391812865497076</v>
      </c>
      <c r="O61" s="199"/>
    </row>
    <row r="62" spans="1:15" ht="12.75">
      <c r="A62" s="203" t="s">
        <v>19</v>
      </c>
      <c r="B62" s="204"/>
      <c r="C62" s="204"/>
      <c r="D62" s="204"/>
      <c r="E62" s="204"/>
      <c r="F62" s="204"/>
      <c r="G62" s="205"/>
      <c r="H62" s="169" t="s">
        <v>20</v>
      </c>
      <c r="I62" s="206"/>
      <c r="J62" s="206"/>
      <c r="K62" s="206"/>
      <c r="L62" s="206"/>
      <c r="M62" s="206"/>
      <c r="N62" s="206"/>
      <c r="O62" s="170"/>
    </row>
    <row r="63" spans="1:15" ht="12.75">
      <c r="A63" s="203" t="s">
        <v>37</v>
      </c>
      <c r="B63" s="204"/>
      <c r="C63" s="204"/>
      <c r="D63" s="204"/>
      <c r="E63" s="204"/>
      <c r="F63" s="204"/>
      <c r="G63" s="205"/>
      <c r="H63" s="207">
        <v>342000000</v>
      </c>
      <c r="I63" s="208"/>
      <c r="J63" s="208"/>
      <c r="K63" s="208"/>
      <c r="L63" s="208"/>
      <c r="M63" s="208"/>
      <c r="N63" s="208"/>
      <c r="O63" s="209"/>
    </row>
    <row r="64" spans="1:15" ht="12.75">
      <c r="A64" s="8"/>
      <c r="B64" s="8"/>
      <c r="C64" s="8"/>
      <c r="D64" s="8"/>
      <c r="E64" s="8"/>
      <c r="F64" s="8"/>
      <c r="G64" s="8"/>
      <c r="H64" s="369"/>
      <c r="I64" s="369"/>
      <c r="J64" s="14"/>
      <c r="K64" s="14"/>
      <c r="L64" s="14"/>
      <c r="M64" s="14"/>
      <c r="N64" s="14"/>
      <c r="O64" s="14"/>
    </row>
    <row r="65" spans="1:15" ht="59.25" customHeight="1">
      <c r="A65" s="8"/>
      <c r="B65" s="8"/>
      <c r="C65" s="8"/>
      <c r="D65" s="8"/>
      <c r="E65" s="8"/>
      <c r="F65" s="8"/>
      <c r="G65" s="8"/>
      <c r="H65" s="14"/>
      <c r="I65" s="14"/>
      <c r="J65" s="14"/>
      <c r="K65" s="14"/>
      <c r="L65" s="14"/>
      <c r="M65" s="14"/>
      <c r="N65" s="14"/>
      <c r="O65" s="14"/>
    </row>
    <row r="67" spans="1:15" ht="15.75">
      <c r="A67" s="219" t="s">
        <v>38</v>
      </c>
      <c r="B67" s="219"/>
      <c r="C67" s="219"/>
      <c r="D67" s="219"/>
      <c r="E67" s="219"/>
      <c r="F67" s="219"/>
      <c r="G67" s="219"/>
      <c r="H67" s="219"/>
      <c r="I67" s="219"/>
      <c r="J67" s="219"/>
      <c r="K67" s="219"/>
      <c r="L67" s="219"/>
      <c r="M67" s="219"/>
      <c r="N67" s="219"/>
      <c r="O67" s="219"/>
    </row>
    <row r="68" spans="1:15" ht="16.5" thickBot="1">
      <c r="A68" s="23"/>
      <c r="B68" s="23"/>
      <c r="C68" s="23"/>
      <c r="D68" s="23"/>
      <c r="E68" s="23"/>
      <c r="F68" s="23"/>
      <c r="G68" s="23"/>
      <c r="H68" s="23"/>
      <c r="I68" s="23"/>
      <c r="J68" s="23"/>
      <c r="K68" s="23"/>
      <c r="L68" s="23"/>
      <c r="M68" s="23"/>
      <c r="N68" s="23"/>
      <c r="O68" s="23"/>
    </row>
    <row r="69" spans="1:15" ht="13.5" thickTop="1">
      <c r="A69" s="220" t="s">
        <v>21</v>
      </c>
      <c r="B69" s="221"/>
      <c r="C69" s="221"/>
      <c r="D69" s="221"/>
      <c r="E69" s="221"/>
      <c r="F69" s="221"/>
      <c r="G69" s="222"/>
      <c r="H69" s="280" t="s">
        <v>63</v>
      </c>
      <c r="I69" s="281"/>
      <c r="J69" s="284" t="s">
        <v>22</v>
      </c>
      <c r="K69" s="285"/>
      <c r="L69" s="285"/>
      <c r="M69" s="285"/>
      <c r="N69" s="285"/>
      <c r="O69" s="286"/>
    </row>
    <row r="70" spans="1:15" ht="12.75">
      <c r="A70" s="223"/>
      <c r="B70" s="196"/>
      <c r="C70" s="196"/>
      <c r="D70" s="196"/>
      <c r="E70" s="196"/>
      <c r="F70" s="196"/>
      <c r="G70" s="197"/>
      <c r="H70" s="282"/>
      <c r="I70" s="283"/>
      <c r="J70" s="145">
        <v>2009</v>
      </c>
      <c r="K70" s="145"/>
      <c r="L70" s="145">
        <v>2008</v>
      </c>
      <c r="M70" s="145"/>
      <c r="N70" s="122">
        <v>2007</v>
      </c>
      <c r="O70" s="202"/>
    </row>
    <row r="71" spans="1:15" ht="27.75" customHeight="1" thickBot="1">
      <c r="A71" s="214" t="s">
        <v>23</v>
      </c>
      <c r="B71" s="215"/>
      <c r="C71" s="215"/>
      <c r="D71" s="215"/>
      <c r="E71" s="215"/>
      <c r="F71" s="215"/>
      <c r="G71" s="216"/>
      <c r="H71" s="217">
        <v>0</v>
      </c>
      <c r="I71" s="217"/>
      <c r="J71" s="218">
        <v>0</v>
      </c>
      <c r="K71" s="218"/>
      <c r="L71" s="218">
        <v>0</v>
      </c>
      <c r="M71" s="218"/>
      <c r="N71" s="288">
        <v>0</v>
      </c>
      <c r="O71" s="289"/>
    </row>
    <row r="72" spans="1:15" ht="14.25" thickBot="1" thickTop="1">
      <c r="A72" s="290" t="s">
        <v>24</v>
      </c>
      <c r="B72" s="291"/>
      <c r="C72" s="291"/>
      <c r="D72" s="291"/>
      <c r="E72" s="291"/>
      <c r="F72" s="291"/>
      <c r="G72" s="291"/>
      <c r="H72" s="227">
        <v>25916952.53</v>
      </c>
      <c r="I72" s="227"/>
      <c r="J72" s="227">
        <v>37602694</v>
      </c>
      <c r="K72" s="227"/>
      <c r="L72" s="228">
        <v>28598348</v>
      </c>
      <c r="M72" s="228"/>
      <c r="N72" s="229">
        <v>8736888</v>
      </c>
      <c r="O72" s="230"/>
    </row>
    <row r="73" spans="1:15" ht="13.5" thickTop="1">
      <c r="A73" s="224" t="s">
        <v>25</v>
      </c>
      <c r="B73" s="225"/>
      <c r="C73" s="225"/>
      <c r="D73" s="225"/>
      <c r="E73" s="225"/>
      <c r="F73" s="225"/>
      <c r="G73" s="226"/>
      <c r="H73" s="201">
        <v>0</v>
      </c>
      <c r="I73" s="201"/>
      <c r="J73" s="201">
        <v>0</v>
      </c>
      <c r="K73" s="201"/>
      <c r="L73" s="201">
        <v>0</v>
      </c>
      <c r="M73" s="201"/>
      <c r="N73" s="186">
        <v>0</v>
      </c>
      <c r="O73" s="287"/>
    </row>
    <row r="74" spans="1:15" ht="14.25">
      <c r="A74" s="231" t="s">
        <v>26</v>
      </c>
      <c r="B74" s="232"/>
      <c r="C74" s="232"/>
      <c r="D74" s="232"/>
      <c r="E74" s="232"/>
      <c r="F74" s="232"/>
      <c r="G74" s="232"/>
      <c r="H74" s="201">
        <v>23603259</v>
      </c>
      <c r="I74" s="201"/>
      <c r="J74" s="201">
        <v>3221310</v>
      </c>
      <c r="K74" s="201"/>
      <c r="L74" s="201">
        <v>5230015</v>
      </c>
      <c r="M74" s="201"/>
      <c r="N74" s="234">
        <v>8698288</v>
      </c>
      <c r="O74" s="235"/>
    </row>
    <row r="75" spans="1:15" ht="15" thickBot="1">
      <c r="A75" s="231" t="s">
        <v>27</v>
      </c>
      <c r="B75" s="232"/>
      <c r="C75" s="232"/>
      <c r="D75" s="232"/>
      <c r="E75" s="232"/>
      <c r="F75" s="232"/>
      <c r="G75" s="232"/>
      <c r="H75" s="233">
        <v>0</v>
      </c>
      <c r="I75" s="233"/>
      <c r="J75" s="233">
        <v>0</v>
      </c>
      <c r="K75" s="233"/>
      <c r="L75" s="233">
        <v>0</v>
      </c>
      <c r="M75" s="233"/>
      <c r="N75" s="236">
        <v>0</v>
      </c>
      <c r="O75" s="237"/>
    </row>
    <row r="76" spans="1:15" ht="16.5" thickBot="1" thickTop="1">
      <c r="A76" s="238" t="s">
        <v>83</v>
      </c>
      <c r="B76" s="239"/>
      <c r="C76" s="239"/>
      <c r="D76" s="239"/>
      <c r="E76" s="239"/>
      <c r="F76" s="239"/>
      <c r="G76" s="239"/>
      <c r="H76" s="229">
        <f>SUM(H72+H74)</f>
        <v>49520211.53</v>
      </c>
      <c r="I76" s="240"/>
      <c r="J76" s="229">
        <f>SUM(J72+J74)</f>
        <v>40824004</v>
      </c>
      <c r="K76" s="240"/>
      <c r="L76" s="229">
        <f>SUM(L72+L74)</f>
        <v>33828363</v>
      </c>
      <c r="M76" s="240"/>
      <c r="N76" s="229">
        <f>SUM(N72+N74)</f>
        <v>17435176</v>
      </c>
      <c r="O76" s="230"/>
    </row>
    <row r="77" spans="1:15" ht="13.5" thickTop="1">
      <c r="A77" s="241" t="s">
        <v>84</v>
      </c>
      <c r="B77" s="242"/>
      <c r="C77" s="242"/>
      <c r="D77" s="242"/>
      <c r="E77" s="242"/>
      <c r="F77" s="242"/>
      <c r="G77" s="242"/>
      <c r="H77" s="243">
        <v>1300000</v>
      </c>
      <c r="I77" s="243"/>
      <c r="J77" s="243">
        <v>6330000</v>
      </c>
      <c r="K77" s="243"/>
      <c r="L77" s="244">
        <v>1430000</v>
      </c>
      <c r="M77" s="244"/>
      <c r="N77" s="234">
        <v>450000</v>
      </c>
      <c r="O77" s="235"/>
    </row>
    <row r="78" spans="1:15" ht="12.75">
      <c r="A78" s="241" t="s">
        <v>85</v>
      </c>
      <c r="B78" s="242"/>
      <c r="C78" s="242"/>
      <c r="D78" s="242"/>
      <c r="E78" s="242"/>
      <c r="F78" s="242"/>
      <c r="G78" s="242"/>
      <c r="H78" s="201">
        <v>0</v>
      </c>
      <c r="I78" s="201"/>
      <c r="J78" s="201">
        <v>0</v>
      </c>
      <c r="K78" s="201"/>
      <c r="L78" s="201">
        <v>0</v>
      </c>
      <c r="M78" s="201"/>
      <c r="N78" s="210">
        <v>0</v>
      </c>
      <c r="O78" s="245"/>
    </row>
    <row r="79" spans="1:15" ht="12.75">
      <c r="A79" s="241" t="s">
        <v>86</v>
      </c>
      <c r="B79" s="242"/>
      <c r="C79" s="242"/>
      <c r="D79" s="242"/>
      <c r="E79" s="242"/>
      <c r="F79" s="242"/>
      <c r="G79" s="242"/>
      <c r="H79" s="246">
        <v>0</v>
      </c>
      <c r="I79" s="246"/>
      <c r="J79" s="246">
        <f>SUM(J80:K82)</f>
        <v>16894004</v>
      </c>
      <c r="K79" s="246"/>
      <c r="L79" s="246">
        <f>SUM(L80:M82)</f>
        <v>18866363</v>
      </c>
      <c r="M79" s="246"/>
      <c r="N79" s="247">
        <f>SUM(N80:O82)</f>
        <v>8811176</v>
      </c>
      <c r="O79" s="248"/>
    </row>
    <row r="80" spans="1:15" ht="12.75">
      <c r="A80" s="249" t="s">
        <v>87</v>
      </c>
      <c r="B80" s="250"/>
      <c r="C80" s="250"/>
      <c r="D80" s="250"/>
      <c r="E80" s="250"/>
      <c r="F80" s="250"/>
      <c r="G80" s="251"/>
      <c r="H80" s="201">
        <v>0</v>
      </c>
      <c r="I80" s="201"/>
      <c r="J80" s="201">
        <v>500000</v>
      </c>
      <c r="K80" s="201"/>
      <c r="L80" s="201">
        <v>300000</v>
      </c>
      <c r="M80" s="201"/>
      <c r="N80" s="210">
        <v>400000</v>
      </c>
      <c r="O80" s="245"/>
    </row>
    <row r="81" spans="1:15" ht="12.75">
      <c r="A81" s="241" t="s">
        <v>88</v>
      </c>
      <c r="B81" s="242"/>
      <c r="C81" s="242"/>
      <c r="D81" s="242"/>
      <c r="E81" s="242"/>
      <c r="F81" s="242"/>
      <c r="G81" s="242"/>
      <c r="H81" s="243">
        <v>0</v>
      </c>
      <c r="I81" s="243"/>
      <c r="J81" s="243">
        <v>300000</v>
      </c>
      <c r="K81" s="243"/>
      <c r="L81" s="243">
        <v>150000</v>
      </c>
      <c r="M81" s="243"/>
      <c r="N81" s="210">
        <v>147300</v>
      </c>
      <c r="O81" s="245"/>
    </row>
    <row r="82" spans="1:15" ht="12.75">
      <c r="A82" s="241" t="s">
        <v>89</v>
      </c>
      <c r="B82" s="242"/>
      <c r="C82" s="242"/>
      <c r="D82" s="242"/>
      <c r="E82" s="242"/>
      <c r="F82" s="242"/>
      <c r="G82" s="242"/>
      <c r="H82" s="234">
        <v>0</v>
      </c>
      <c r="I82" s="253"/>
      <c r="J82" s="234">
        <v>16094004</v>
      </c>
      <c r="K82" s="253"/>
      <c r="L82" s="234">
        <v>18416363</v>
      </c>
      <c r="M82" s="253"/>
      <c r="N82" s="210">
        <v>8263876</v>
      </c>
      <c r="O82" s="245"/>
    </row>
    <row r="83" spans="1:15" ht="12.75">
      <c r="A83" s="241" t="s">
        <v>28</v>
      </c>
      <c r="B83" s="242"/>
      <c r="C83" s="242"/>
      <c r="D83" s="242"/>
      <c r="E83" s="242"/>
      <c r="F83" s="242"/>
      <c r="G83" s="242"/>
      <c r="H83" s="243">
        <f>H58</f>
        <v>19809000</v>
      </c>
      <c r="I83" s="243"/>
      <c r="J83" s="252">
        <v>16400000</v>
      </c>
      <c r="K83" s="252"/>
      <c r="L83" s="243">
        <v>13532000</v>
      </c>
      <c r="M83" s="243"/>
      <c r="N83" s="234">
        <v>6974000</v>
      </c>
      <c r="O83" s="235"/>
    </row>
    <row r="84" spans="1:15" ht="12.75">
      <c r="A84" s="263" t="s">
        <v>29</v>
      </c>
      <c r="B84" s="264"/>
      <c r="C84" s="264"/>
      <c r="D84" s="264"/>
      <c r="E84" s="264"/>
      <c r="F84" s="264"/>
      <c r="G84" s="265"/>
      <c r="H84" s="266">
        <v>0</v>
      </c>
      <c r="I84" s="266"/>
      <c r="J84" s="266"/>
      <c r="K84" s="266"/>
      <c r="L84" s="266"/>
      <c r="M84" s="266"/>
      <c r="N84" s="254"/>
      <c r="O84" s="255"/>
    </row>
    <row r="85" spans="1:15" ht="12.75">
      <c r="A85" s="256" t="s">
        <v>30</v>
      </c>
      <c r="B85" s="257"/>
      <c r="C85" s="257"/>
      <c r="D85" s="257"/>
      <c r="E85" s="257"/>
      <c r="F85" s="257"/>
      <c r="G85" s="258"/>
      <c r="H85" s="259">
        <v>0</v>
      </c>
      <c r="I85" s="259"/>
      <c r="J85" s="260">
        <v>1200000</v>
      </c>
      <c r="K85" s="260"/>
      <c r="L85" s="260">
        <v>0</v>
      </c>
      <c r="M85" s="260"/>
      <c r="N85" s="261">
        <v>1200000</v>
      </c>
      <c r="O85" s="262"/>
    </row>
    <row r="86" spans="1:15" ht="12.75">
      <c r="A86" s="272" t="s">
        <v>31</v>
      </c>
      <c r="B86" s="273"/>
      <c r="C86" s="273"/>
      <c r="D86" s="273"/>
      <c r="E86" s="273"/>
      <c r="F86" s="273"/>
      <c r="G86" s="274"/>
      <c r="H86" s="233">
        <v>0</v>
      </c>
      <c r="I86" s="233"/>
      <c r="J86" s="233">
        <v>1200000</v>
      </c>
      <c r="K86" s="233"/>
      <c r="L86" s="233">
        <v>0</v>
      </c>
      <c r="M86" s="233"/>
      <c r="N86" s="254">
        <v>1200000</v>
      </c>
      <c r="O86" s="255"/>
    </row>
    <row r="87" spans="1:15" ht="13.5" thickBot="1">
      <c r="A87" s="267" t="s">
        <v>82</v>
      </c>
      <c r="B87" s="268"/>
      <c r="C87" s="268"/>
      <c r="D87" s="268"/>
      <c r="E87" s="268"/>
      <c r="F87" s="268"/>
      <c r="G87" s="268"/>
      <c r="H87" s="189">
        <f>H76-H77-H83</f>
        <v>28411211.53</v>
      </c>
      <c r="I87" s="189"/>
      <c r="J87" s="269">
        <f>J76-J77-J79-J83-J85</f>
        <v>0</v>
      </c>
      <c r="K87" s="269"/>
      <c r="L87" s="269">
        <f>L76-L77-L79-L83-L85</f>
        <v>0</v>
      </c>
      <c r="M87" s="269"/>
      <c r="N87" s="270">
        <f>N76-N77-N79-N83-N85</f>
        <v>0</v>
      </c>
      <c r="O87" s="271"/>
    </row>
    <row r="88" ht="13.5" thickTop="1"/>
    <row r="89" ht="12.75">
      <c r="B89" t="s">
        <v>116</v>
      </c>
    </row>
    <row r="91" spans="1:14" ht="12.75">
      <c r="A91" t="s">
        <v>117</v>
      </c>
      <c r="B91" s="47" t="s">
        <v>118</v>
      </c>
      <c r="C91" s="47"/>
      <c r="D91" s="48"/>
      <c r="E91" s="49"/>
      <c r="F91" s="12"/>
      <c r="G91" s="12"/>
      <c r="H91" s="12" t="s">
        <v>123</v>
      </c>
      <c r="I91" s="47" t="s">
        <v>124</v>
      </c>
      <c r="J91" s="47"/>
      <c r="K91" s="48"/>
      <c r="L91" s="49"/>
      <c r="M91" s="48"/>
      <c r="N91" s="48"/>
    </row>
    <row r="92" spans="2:13" ht="12.75">
      <c r="B92" s="129" t="s">
        <v>119</v>
      </c>
      <c r="C92" s="130"/>
      <c r="D92" s="130" t="s">
        <v>120</v>
      </c>
      <c r="E92" s="131"/>
      <c r="F92" s="12"/>
      <c r="G92" s="12"/>
      <c r="H92" s="12"/>
      <c r="I92" s="129" t="s">
        <v>119</v>
      </c>
      <c r="J92" s="130"/>
      <c r="K92" s="131" t="s">
        <v>120</v>
      </c>
      <c r="L92" s="132"/>
      <c r="M92" s="132"/>
    </row>
    <row r="93" spans="3:12" ht="12.75">
      <c r="C93" s="45"/>
      <c r="D93" s="126" t="s">
        <v>121</v>
      </c>
      <c r="E93" s="126"/>
      <c r="J93" s="45"/>
      <c r="K93" s="126" t="s">
        <v>121</v>
      </c>
      <c r="L93" s="126"/>
    </row>
    <row r="94" spans="3:13" ht="12.75">
      <c r="C94" s="46"/>
      <c r="D94" s="116">
        <v>19000000</v>
      </c>
      <c r="E94" s="116"/>
      <c r="J94" s="46"/>
      <c r="K94" s="133">
        <v>66243418.8</v>
      </c>
      <c r="L94" s="134"/>
      <c r="M94" s="134"/>
    </row>
    <row r="95" spans="3:13" ht="13.5" thickBot="1">
      <c r="C95" s="46"/>
      <c r="D95" s="116">
        <v>1300000</v>
      </c>
      <c r="E95" s="116"/>
      <c r="I95" s="134">
        <v>21803258.75</v>
      </c>
      <c r="J95" s="135"/>
      <c r="K95" s="136"/>
      <c r="L95" s="116"/>
      <c r="M95" s="116"/>
    </row>
    <row r="96" spans="3:15" ht="13.5" thickTop="1">
      <c r="C96" s="46"/>
      <c r="D96" s="118" t="s">
        <v>122</v>
      </c>
      <c r="E96" s="119"/>
      <c r="J96" s="46"/>
      <c r="K96" s="118" t="s">
        <v>122</v>
      </c>
      <c r="L96" s="119"/>
      <c r="M96" s="50"/>
      <c r="N96" s="12"/>
      <c r="O96" s="12"/>
    </row>
    <row r="97" spans="3:13" ht="12.75">
      <c r="C97" s="46"/>
      <c r="D97" s="120">
        <f>SUM(D94+D95)</f>
        <v>20300000</v>
      </c>
      <c r="E97" s="121"/>
      <c r="J97" s="46"/>
      <c r="K97" s="127">
        <f>K94-I95</f>
        <v>44440160.05</v>
      </c>
      <c r="L97" s="128"/>
      <c r="M97" s="128"/>
    </row>
    <row r="100" spans="1:12" ht="12.75">
      <c r="A100" t="s">
        <v>125</v>
      </c>
      <c r="B100" s="47" t="s">
        <v>126</v>
      </c>
      <c r="C100" s="47"/>
      <c r="D100" s="48"/>
      <c r="E100" s="49"/>
      <c r="H100" t="s">
        <v>127</v>
      </c>
      <c r="I100" s="47" t="s">
        <v>128</v>
      </c>
      <c r="J100" s="47"/>
      <c r="K100" s="48"/>
      <c r="L100" s="49"/>
    </row>
    <row r="101" spans="2:12" ht="12.75">
      <c r="B101" s="129" t="s">
        <v>119</v>
      </c>
      <c r="C101" s="130"/>
      <c r="D101" s="130" t="s">
        <v>120</v>
      </c>
      <c r="E101" s="131"/>
      <c r="I101" s="129" t="s">
        <v>119</v>
      </c>
      <c r="J101" s="130"/>
      <c r="K101" s="130" t="s">
        <v>120</v>
      </c>
      <c r="L101" s="131"/>
    </row>
    <row r="102" spans="3:12" ht="12.75">
      <c r="C102" s="45"/>
      <c r="D102" s="126" t="s">
        <v>121</v>
      </c>
      <c r="E102" s="126"/>
      <c r="J102" s="45"/>
      <c r="K102" s="126" t="s">
        <v>121</v>
      </c>
      <c r="L102" s="126"/>
    </row>
    <row r="103" spans="3:12" ht="12.75">
      <c r="C103" s="46"/>
      <c r="D103" s="116">
        <v>300000</v>
      </c>
      <c r="E103" s="116"/>
      <c r="J103" s="46"/>
      <c r="K103" s="116">
        <v>1200000</v>
      </c>
      <c r="L103" s="116"/>
    </row>
    <row r="104" spans="2:12" ht="13.5" thickBot="1">
      <c r="B104" s="116">
        <v>300000</v>
      </c>
      <c r="C104" s="117"/>
      <c r="D104" s="116"/>
      <c r="E104" s="116"/>
      <c r="I104" s="116">
        <v>1200000</v>
      </c>
      <c r="J104" s="117"/>
      <c r="K104" s="116"/>
      <c r="L104" s="116"/>
    </row>
    <row r="105" spans="3:12" ht="13.5" thickTop="1">
      <c r="C105" s="46"/>
      <c r="D105" s="118" t="s">
        <v>122</v>
      </c>
      <c r="E105" s="119"/>
      <c r="J105" s="46"/>
      <c r="K105" s="118" t="s">
        <v>122</v>
      </c>
      <c r="L105" s="119"/>
    </row>
    <row r="106" spans="3:12" ht="12.75">
      <c r="C106" s="46"/>
      <c r="D106" s="120">
        <f>D103-B104</f>
        <v>0</v>
      </c>
      <c r="E106" s="121"/>
      <c r="J106" s="46"/>
      <c r="K106" s="120">
        <f>K103-I104</f>
        <v>0</v>
      </c>
      <c r="L106" s="121"/>
    </row>
    <row r="108" spans="1:5" ht="12.75">
      <c r="A108" t="s">
        <v>129</v>
      </c>
      <c r="B108" s="47" t="s">
        <v>130</v>
      </c>
      <c r="C108" s="47"/>
      <c r="D108" s="48"/>
      <c r="E108" s="49"/>
    </row>
    <row r="109" spans="2:5" ht="12.75">
      <c r="B109" s="129" t="s">
        <v>119</v>
      </c>
      <c r="C109" s="130"/>
      <c r="D109" s="130" t="s">
        <v>120</v>
      </c>
      <c r="E109" s="131"/>
    </row>
    <row r="110" spans="3:5" ht="12.75">
      <c r="C110" s="45"/>
      <c r="D110" s="126" t="s">
        <v>121</v>
      </c>
      <c r="E110" s="126"/>
    </row>
    <row r="111" spans="3:5" ht="12.75">
      <c r="C111" s="46"/>
      <c r="D111" s="116">
        <v>300000</v>
      </c>
      <c r="E111" s="116"/>
    </row>
    <row r="112" spans="2:5" ht="13.5" thickBot="1">
      <c r="B112" s="116">
        <v>300000</v>
      </c>
      <c r="C112" s="117"/>
      <c r="D112" s="116"/>
      <c r="E112" s="116"/>
    </row>
    <row r="113" spans="3:5" ht="13.5" thickTop="1">
      <c r="C113" s="46"/>
      <c r="D113" s="118" t="s">
        <v>122</v>
      </c>
      <c r="E113" s="119"/>
    </row>
    <row r="114" spans="3:5" ht="12.75">
      <c r="C114" s="46"/>
      <c r="D114" s="120">
        <f>D111-B112</f>
        <v>0</v>
      </c>
      <c r="E114" s="121"/>
    </row>
    <row r="116" ht="12.75">
      <c r="B116" t="s">
        <v>131</v>
      </c>
    </row>
    <row r="117" spans="8:9" ht="12.75">
      <c r="H117" s="368" t="s">
        <v>133</v>
      </c>
      <c r="I117" s="368"/>
    </row>
    <row r="118" spans="2:9" ht="12.75">
      <c r="B118" s="110" t="s">
        <v>132</v>
      </c>
      <c r="C118" s="110"/>
      <c r="D118" s="110"/>
      <c r="E118" s="110"/>
      <c r="F118" s="110"/>
      <c r="H118" s="367">
        <v>342000000</v>
      </c>
      <c r="I118" s="367"/>
    </row>
    <row r="119" spans="2:9" ht="12.75">
      <c r="B119" s="110" t="s">
        <v>118</v>
      </c>
      <c r="C119" s="110"/>
      <c r="D119" s="110"/>
      <c r="E119" s="110"/>
      <c r="F119" s="110"/>
      <c r="H119" s="367">
        <v>20300000</v>
      </c>
      <c r="I119" s="367"/>
    </row>
    <row r="120" spans="2:9" ht="12.75">
      <c r="B120" s="110" t="s">
        <v>134</v>
      </c>
      <c r="C120" s="110"/>
      <c r="D120" s="110"/>
      <c r="E120" s="110"/>
      <c r="F120" s="110"/>
      <c r="H120" s="367">
        <v>44440160.05</v>
      </c>
      <c r="I120" s="367"/>
    </row>
    <row r="121" spans="2:9" ht="12.75">
      <c r="B121" s="110" t="s">
        <v>135</v>
      </c>
      <c r="C121" s="110"/>
      <c r="D121" s="110"/>
      <c r="E121" s="110"/>
      <c r="F121" s="110"/>
      <c r="H121" s="367">
        <f>H87</f>
        <v>28411211.53</v>
      </c>
      <c r="I121" s="367"/>
    </row>
    <row r="122" spans="4:9" ht="12.75">
      <c r="D122" s="111" t="s">
        <v>136</v>
      </c>
      <c r="E122" s="111"/>
      <c r="F122" s="111"/>
      <c r="G122" s="365"/>
      <c r="H122" s="366">
        <f>SUM(H118:I121)</f>
        <v>435151371.58000004</v>
      </c>
      <c r="I122" s="366"/>
    </row>
  </sheetData>
  <sheetProtection/>
  <mergeCells count="248">
    <mergeCell ref="J11:K11"/>
    <mergeCell ref="A7:O7"/>
    <mergeCell ref="A8:P8"/>
    <mergeCell ref="J9:K9"/>
    <mergeCell ref="F10:G10"/>
    <mergeCell ref="J10:K10"/>
    <mergeCell ref="H13:I13"/>
    <mergeCell ref="J13:K13"/>
    <mergeCell ref="A15:G16"/>
    <mergeCell ref="H15:I16"/>
    <mergeCell ref="J15:M15"/>
    <mergeCell ref="J16:K16"/>
    <mergeCell ref="L16:M16"/>
    <mergeCell ref="N16:O16"/>
    <mergeCell ref="A17:G17"/>
    <mergeCell ref="H17:I17"/>
    <mergeCell ref="J17:K17"/>
    <mergeCell ref="L17:M17"/>
    <mergeCell ref="N17:O17"/>
    <mergeCell ref="A19:G19"/>
    <mergeCell ref="H19:I19"/>
    <mergeCell ref="J19:K19"/>
    <mergeCell ref="L19:M19"/>
    <mergeCell ref="A18:G18"/>
    <mergeCell ref="H18:I18"/>
    <mergeCell ref="J18:K18"/>
    <mergeCell ref="L18:M18"/>
    <mergeCell ref="A21:G21"/>
    <mergeCell ref="H21:I21"/>
    <mergeCell ref="J21:K21"/>
    <mergeCell ref="L21:M21"/>
    <mergeCell ref="A20:G20"/>
    <mergeCell ref="H20:I20"/>
    <mergeCell ref="J20:K20"/>
    <mergeCell ref="L20:M20"/>
    <mergeCell ref="A23:G23"/>
    <mergeCell ref="H23:I23"/>
    <mergeCell ref="J23:K23"/>
    <mergeCell ref="L23:M23"/>
    <mergeCell ref="A22:G22"/>
    <mergeCell ref="H22:I22"/>
    <mergeCell ref="J22:K22"/>
    <mergeCell ref="L22:M22"/>
    <mergeCell ref="A24:G24"/>
    <mergeCell ref="H24:I24"/>
    <mergeCell ref="J24:K24"/>
    <mergeCell ref="L24:M24"/>
    <mergeCell ref="J12:K12"/>
    <mergeCell ref="H27:I27"/>
    <mergeCell ref="N22:O22"/>
    <mergeCell ref="N23:O23"/>
    <mergeCell ref="N20:O20"/>
    <mergeCell ref="N21:O21"/>
    <mergeCell ref="N18:O18"/>
    <mergeCell ref="N19:O19"/>
    <mergeCell ref="N24:O24"/>
    <mergeCell ref="H25:I25"/>
    <mergeCell ref="K34:M34"/>
    <mergeCell ref="K35:M35"/>
    <mergeCell ref="A36:G36"/>
    <mergeCell ref="A37:G38"/>
    <mergeCell ref="H37:I38"/>
    <mergeCell ref="J37:M37"/>
    <mergeCell ref="J38:K38"/>
    <mergeCell ref="L38:M38"/>
    <mergeCell ref="N38:O38"/>
    <mergeCell ref="A39:G39"/>
    <mergeCell ref="H39:I39"/>
    <mergeCell ref="J39:K39"/>
    <mergeCell ref="L39:M39"/>
    <mergeCell ref="N39:O39"/>
    <mergeCell ref="A56:G57"/>
    <mergeCell ref="H56:I57"/>
    <mergeCell ref="J56:O56"/>
    <mergeCell ref="J57:K57"/>
    <mergeCell ref="L57:M57"/>
    <mergeCell ref="N57:O57"/>
    <mergeCell ref="K49:M49"/>
    <mergeCell ref="K50:M50"/>
    <mergeCell ref="A52:O52"/>
    <mergeCell ref="A54:K54"/>
    <mergeCell ref="N58:O58"/>
    <mergeCell ref="A59:G59"/>
    <mergeCell ref="H59:I59"/>
    <mergeCell ref="J59:K59"/>
    <mergeCell ref="L59:M59"/>
    <mergeCell ref="N59:O59"/>
    <mergeCell ref="A58:G58"/>
    <mergeCell ref="H58:I58"/>
    <mergeCell ref="J58:K58"/>
    <mergeCell ref="L58:M58"/>
    <mergeCell ref="N60:O60"/>
    <mergeCell ref="A61:G61"/>
    <mergeCell ref="H61:I61"/>
    <mergeCell ref="J61:K61"/>
    <mergeCell ref="L61:M61"/>
    <mergeCell ref="N61:O61"/>
    <mergeCell ref="A60:G60"/>
    <mergeCell ref="H60:I60"/>
    <mergeCell ref="J60:K60"/>
    <mergeCell ref="L60:M60"/>
    <mergeCell ref="A67:O67"/>
    <mergeCell ref="A69:G70"/>
    <mergeCell ref="H69:I70"/>
    <mergeCell ref="J69:O69"/>
    <mergeCell ref="J70:K70"/>
    <mergeCell ref="L70:M70"/>
    <mergeCell ref="N70:O70"/>
    <mergeCell ref="A62:G62"/>
    <mergeCell ref="H62:O62"/>
    <mergeCell ref="A63:G63"/>
    <mergeCell ref="H63:O63"/>
    <mergeCell ref="N71:O71"/>
    <mergeCell ref="A72:G72"/>
    <mergeCell ref="H72:I72"/>
    <mergeCell ref="J72:K72"/>
    <mergeCell ref="L72:M72"/>
    <mergeCell ref="N72:O72"/>
    <mergeCell ref="A71:G71"/>
    <mergeCell ref="H71:I71"/>
    <mergeCell ref="J71:K71"/>
    <mergeCell ref="L71:M71"/>
    <mergeCell ref="N73:O73"/>
    <mergeCell ref="A74:G74"/>
    <mergeCell ref="H74:I74"/>
    <mergeCell ref="J74:K74"/>
    <mergeCell ref="L74:M74"/>
    <mergeCell ref="N74:O74"/>
    <mergeCell ref="A73:G73"/>
    <mergeCell ref="H73:I73"/>
    <mergeCell ref="J73:K73"/>
    <mergeCell ref="L73:M73"/>
    <mergeCell ref="N75:O75"/>
    <mergeCell ref="A76:G76"/>
    <mergeCell ref="H76:I76"/>
    <mergeCell ref="J76:K76"/>
    <mergeCell ref="L76:M76"/>
    <mergeCell ref="N76:O76"/>
    <mergeCell ref="A75:G75"/>
    <mergeCell ref="H75:I75"/>
    <mergeCell ref="J75:K75"/>
    <mergeCell ref="L75:M75"/>
    <mergeCell ref="N77:O77"/>
    <mergeCell ref="A78:G78"/>
    <mergeCell ref="H78:I78"/>
    <mergeCell ref="J78:K78"/>
    <mergeCell ref="L78:M78"/>
    <mergeCell ref="N78:O78"/>
    <mergeCell ref="A77:G77"/>
    <mergeCell ref="H77:I77"/>
    <mergeCell ref="J77:K77"/>
    <mergeCell ref="L77:M77"/>
    <mergeCell ref="N79:O79"/>
    <mergeCell ref="A80:G80"/>
    <mergeCell ref="H80:I80"/>
    <mergeCell ref="J80:K80"/>
    <mergeCell ref="L80:M80"/>
    <mergeCell ref="N80:O80"/>
    <mergeCell ref="A79:G79"/>
    <mergeCell ref="H79:I79"/>
    <mergeCell ref="J79:K79"/>
    <mergeCell ref="L79:M79"/>
    <mergeCell ref="N81:O81"/>
    <mergeCell ref="A82:G82"/>
    <mergeCell ref="H82:I82"/>
    <mergeCell ref="J82:K82"/>
    <mergeCell ref="L82:M82"/>
    <mergeCell ref="N82:O82"/>
    <mergeCell ref="A81:G81"/>
    <mergeCell ref="H81:I81"/>
    <mergeCell ref="J81:K81"/>
    <mergeCell ref="L81:M81"/>
    <mergeCell ref="N83:O83"/>
    <mergeCell ref="A84:G84"/>
    <mergeCell ref="H84:I84"/>
    <mergeCell ref="J84:K84"/>
    <mergeCell ref="L84:M84"/>
    <mergeCell ref="N84:O84"/>
    <mergeCell ref="A83:G83"/>
    <mergeCell ref="H83:I83"/>
    <mergeCell ref="J83:K83"/>
    <mergeCell ref="L83:M83"/>
    <mergeCell ref="A86:G86"/>
    <mergeCell ref="H86:I86"/>
    <mergeCell ref="J86:K86"/>
    <mergeCell ref="L86:M86"/>
    <mergeCell ref="A85:G85"/>
    <mergeCell ref="H85:I85"/>
    <mergeCell ref="J85:K85"/>
    <mergeCell ref="L85:M85"/>
    <mergeCell ref="H87:I87"/>
    <mergeCell ref="J87:K87"/>
    <mergeCell ref="L87:M87"/>
    <mergeCell ref="N85:O85"/>
    <mergeCell ref="N86:O86"/>
    <mergeCell ref="N87:O87"/>
    <mergeCell ref="H64:I64"/>
    <mergeCell ref="B101:C101"/>
    <mergeCell ref="D101:E101"/>
    <mergeCell ref="B92:C92"/>
    <mergeCell ref="D92:E92"/>
    <mergeCell ref="D93:E93"/>
    <mergeCell ref="D94:E94"/>
    <mergeCell ref="D95:E95"/>
    <mergeCell ref="A87:G87"/>
    <mergeCell ref="D96:E96"/>
    <mergeCell ref="B104:C104"/>
    <mergeCell ref="D97:E97"/>
    <mergeCell ref="I92:J92"/>
    <mergeCell ref="K93:L93"/>
    <mergeCell ref="K96:L96"/>
    <mergeCell ref="K92:M92"/>
    <mergeCell ref="K94:M94"/>
    <mergeCell ref="K95:M95"/>
    <mergeCell ref="I95:J95"/>
    <mergeCell ref="K97:M97"/>
    <mergeCell ref="I104:J104"/>
    <mergeCell ref="K104:L104"/>
    <mergeCell ref="D102:E102"/>
    <mergeCell ref="D103:E103"/>
    <mergeCell ref="D104:E104"/>
    <mergeCell ref="I101:J101"/>
    <mergeCell ref="K101:L101"/>
    <mergeCell ref="K102:L102"/>
    <mergeCell ref="K103:L103"/>
    <mergeCell ref="H117:I117"/>
    <mergeCell ref="B121:F121"/>
    <mergeCell ref="K105:L105"/>
    <mergeCell ref="K106:L106"/>
    <mergeCell ref="B109:C109"/>
    <mergeCell ref="D109:E109"/>
    <mergeCell ref="D110:E110"/>
    <mergeCell ref="D111:E111"/>
    <mergeCell ref="D105:E105"/>
    <mergeCell ref="D106:E106"/>
    <mergeCell ref="B112:C112"/>
    <mergeCell ref="D112:E112"/>
    <mergeCell ref="D113:E113"/>
    <mergeCell ref="D114:E114"/>
    <mergeCell ref="D122:G122"/>
    <mergeCell ref="H122:I122"/>
    <mergeCell ref="B118:F118"/>
    <mergeCell ref="B119:F119"/>
    <mergeCell ref="B120:F120"/>
    <mergeCell ref="H118:I118"/>
    <mergeCell ref="H119:I119"/>
    <mergeCell ref="H120:I120"/>
    <mergeCell ref="H121:I121"/>
  </mergeCells>
  <printOptions/>
  <pageMargins left="0.75" right="0.75" top="0.53" bottom="1" header="0.17"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4:M33"/>
  <sheetViews>
    <sheetView zoomScalePageLayoutView="0" workbookViewId="0" topLeftCell="A1">
      <selection activeCell="N31" sqref="N31"/>
    </sheetView>
  </sheetViews>
  <sheetFormatPr defaultColWidth="9.140625" defaultRowHeight="12.75"/>
  <cols>
    <col min="1" max="1" width="5.00390625" style="0" customWidth="1"/>
  </cols>
  <sheetData>
    <row r="4" spans="2:5" ht="15">
      <c r="B4" s="6" t="s">
        <v>52</v>
      </c>
      <c r="C4" s="6"/>
      <c r="D4" s="6"/>
      <c r="E4" s="25"/>
    </row>
    <row r="5" spans="2:5" ht="15">
      <c r="B5" s="9"/>
      <c r="C5" s="9"/>
      <c r="D5" s="9"/>
      <c r="E5" s="12"/>
    </row>
    <row r="6" spans="2:4" ht="15">
      <c r="B6" s="5" t="s">
        <v>91</v>
      </c>
      <c r="C6" s="5"/>
      <c r="D6" s="5"/>
    </row>
    <row r="7" ht="13.5" thickBot="1"/>
    <row r="8" spans="2:13" ht="16.5" thickTop="1">
      <c r="B8" s="351" t="s">
        <v>21</v>
      </c>
      <c r="C8" s="352"/>
      <c r="D8" s="352"/>
      <c r="E8" s="352"/>
      <c r="F8" s="352"/>
      <c r="G8" s="352"/>
      <c r="H8" s="352"/>
      <c r="I8" s="352"/>
      <c r="J8" s="352"/>
      <c r="K8" s="352"/>
      <c r="L8" s="353" t="s">
        <v>93</v>
      </c>
      <c r="M8" s="354"/>
    </row>
    <row r="9" spans="2:13" ht="15.75">
      <c r="B9" s="355" t="s">
        <v>95</v>
      </c>
      <c r="C9" s="356"/>
      <c r="D9" s="356"/>
      <c r="E9" s="356"/>
      <c r="F9" s="356"/>
      <c r="G9" s="356"/>
      <c r="H9" s="356"/>
      <c r="I9" s="356"/>
      <c r="J9" s="356"/>
      <c r="K9" s="357"/>
      <c r="L9" s="358">
        <v>0</v>
      </c>
      <c r="M9" s="359"/>
    </row>
    <row r="10" spans="2:13" ht="15.75">
      <c r="B10" s="362" t="s">
        <v>94</v>
      </c>
      <c r="C10" s="363"/>
      <c r="D10" s="363"/>
      <c r="E10" s="363"/>
      <c r="F10" s="363"/>
      <c r="G10" s="363"/>
      <c r="H10" s="363"/>
      <c r="I10" s="363"/>
      <c r="J10" s="363"/>
      <c r="K10" s="364"/>
      <c r="L10" s="360"/>
      <c r="M10" s="361"/>
    </row>
    <row r="11" spans="2:13" ht="15.75">
      <c r="B11" s="349" t="s">
        <v>40</v>
      </c>
      <c r="C11" s="350"/>
      <c r="D11" s="350"/>
      <c r="E11" s="350"/>
      <c r="F11" s="350"/>
      <c r="G11" s="350"/>
      <c r="H11" s="350"/>
      <c r="I11" s="350"/>
      <c r="J11" s="350"/>
      <c r="K11" s="350"/>
      <c r="L11" s="345">
        <v>25917</v>
      </c>
      <c r="M11" s="346"/>
    </row>
    <row r="12" spans="2:13" ht="15.75">
      <c r="B12" s="341" t="s">
        <v>39</v>
      </c>
      <c r="C12" s="342"/>
      <c r="D12" s="342"/>
      <c r="E12" s="342"/>
      <c r="F12" s="342"/>
      <c r="G12" s="342"/>
      <c r="H12" s="342"/>
      <c r="I12" s="342"/>
      <c r="J12" s="342"/>
      <c r="K12" s="342"/>
      <c r="L12" s="343">
        <v>0</v>
      </c>
      <c r="M12" s="344"/>
    </row>
    <row r="13" spans="2:13" ht="15.75">
      <c r="B13" s="341" t="s">
        <v>41</v>
      </c>
      <c r="C13" s="342"/>
      <c r="D13" s="342"/>
      <c r="E13" s="342"/>
      <c r="F13" s="342"/>
      <c r="G13" s="342"/>
      <c r="H13" s="342"/>
      <c r="I13" s="342"/>
      <c r="J13" s="342"/>
      <c r="K13" s="342"/>
      <c r="L13" s="343">
        <v>23603</v>
      </c>
      <c r="M13" s="344"/>
    </row>
    <row r="14" spans="2:13" ht="15.75">
      <c r="B14" s="341" t="s">
        <v>45</v>
      </c>
      <c r="C14" s="342"/>
      <c r="D14" s="342"/>
      <c r="E14" s="342"/>
      <c r="F14" s="342"/>
      <c r="G14" s="342"/>
      <c r="H14" s="342"/>
      <c r="I14" s="342"/>
      <c r="J14" s="342"/>
      <c r="K14" s="342"/>
      <c r="L14" s="343">
        <v>0</v>
      </c>
      <c r="M14" s="344"/>
    </row>
    <row r="15" spans="2:13" ht="15.75">
      <c r="B15" s="349" t="s">
        <v>46</v>
      </c>
      <c r="C15" s="350"/>
      <c r="D15" s="350"/>
      <c r="E15" s="350"/>
      <c r="F15" s="350"/>
      <c r="G15" s="350"/>
      <c r="H15" s="350"/>
      <c r="I15" s="350"/>
      <c r="J15" s="350"/>
      <c r="K15" s="350"/>
      <c r="L15" s="345">
        <f>L11+L13</f>
        <v>49520</v>
      </c>
      <c r="M15" s="346"/>
    </row>
    <row r="16" spans="2:13" ht="15.75">
      <c r="B16" s="341" t="s">
        <v>47</v>
      </c>
      <c r="C16" s="342"/>
      <c r="D16" s="342"/>
      <c r="E16" s="342"/>
      <c r="F16" s="342"/>
      <c r="G16" s="342"/>
      <c r="H16" s="342"/>
      <c r="I16" s="342"/>
      <c r="J16" s="342"/>
      <c r="K16" s="342"/>
      <c r="L16" s="347">
        <v>1300</v>
      </c>
      <c r="M16" s="348"/>
    </row>
    <row r="17" spans="2:13" ht="15.75">
      <c r="B17" s="341" t="s">
        <v>48</v>
      </c>
      <c r="C17" s="342"/>
      <c r="D17" s="342"/>
      <c r="E17" s="342"/>
      <c r="F17" s="342"/>
      <c r="G17" s="342"/>
      <c r="H17" s="342"/>
      <c r="I17" s="342"/>
      <c r="J17" s="342"/>
      <c r="K17" s="342"/>
      <c r="L17" s="343">
        <v>0</v>
      </c>
      <c r="M17" s="344"/>
    </row>
    <row r="18" spans="2:13" ht="15.75">
      <c r="B18" s="341" t="s">
        <v>49</v>
      </c>
      <c r="C18" s="342"/>
      <c r="D18" s="342"/>
      <c r="E18" s="342"/>
      <c r="F18" s="342"/>
      <c r="G18" s="342"/>
      <c r="H18" s="342"/>
      <c r="I18" s="342"/>
      <c r="J18" s="342"/>
      <c r="K18" s="342"/>
      <c r="L18" s="343">
        <v>0</v>
      </c>
      <c r="M18" s="344"/>
    </row>
    <row r="19" spans="2:13" ht="15.75">
      <c r="B19" s="341" t="s">
        <v>42</v>
      </c>
      <c r="C19" s="342"/>
      <c r="D19" s="342"/>
      <c r="E19" s="342"/>
      <c r="F19" s="342"/>
      <c r="G19" s="342"/>
      <c r="H19" s="342"/>
      <c r="I19" s="342"/>
      <c r="J19" s="342"/>
      <c r="K19" s="342"/>
      <c r="L19" s="343">
        <v>0</v>
      </c>
      <c r="M19" s="344"/>
    </row>
    <row r="20" spans="2:13" ht="15.75">
      <c r="B20" s="341" t="s">
        <v>44</v>
      </c>
      <c r="C20" s="342"/>
      <c r="D20" s="342"/>
      <c r="E20" s="342"/>
      <c r="F20" s="342"/>
      <c r="G20" s="342"/>
      <c r="H20" s="342"/>
      <c r="I20" s="342"/>
      <c r="J20" s="342"/>
      <c r="K20" s="342"/>
      <c r="L20" s="343">
        <v>0</v>
      </c>
      <c r="M20" s="344"/>
    </row>
    <row r="21" spans="2:13" ht="15.75">
      <c r="B21" s="341" t="s">
        <v>43</v>
      </c>
      <c r="C21" s="342"/>
      <c r="D21" s="342"/>
      <c r="E21" s="342"/>
      <c r="F21" s="342"/>
      <c r="G21" s="342"/>
      <c r="H21" s="342"/>
      <c r="I21" s="342"/>
      <c r="J21" s="342"/>
      <c r="K21" s="342"/>
      <c r="L21" s="343">
        <v>0</v>
      </c>
      <c r="M21" s="344"/>
    </row>
    <row r="22" spans="2:13" ht="15.75">
      <c r="B22" s="341" t="s">
        <v>32</v>
      </c>
      <c r="C22" s="342"/>
      <c r="D22" s="342"/>
      <c r="E22" s="342"/>
      <c r="F22" s="342"/>
      <c r="G22" s="342"/>
      <c r="H22" s="342"/>
      <c r="I22" s="342"/>
      <c r="J22" s="342"/>
      <c r="K22" s="342"/>
      <c r="L22" s="345">
        <v>19809</v>
      </c>
      <c r="M22" s="346"/>
    </row>
    <row r="23" spans="2:13" ht="15.75">
      <c r="B23" s="341" t="s">
        <v>92</v>
      </c>
      <c r="C23" s="342"/>
      <c r="D23" s="342"/>
      <c r="E23" s="342"/>
      <c r="F23" s="342"/>
      <c r="G23" s="342"/>
      <c r="H23" s="342"/>
      <c r="I23" s="342"/>
      <c r="J23" s="342"/>
      <c r="K23" s="342"/>
      <c r="L23" s="343">
        <v>0</v>
      </c>
      <c r="M23" s="344"/>
    </row>
    <row r="24" spans="2:13" ht="16.5" thickBot="1">
      <c r="B24" s="331" t="s">
        <v>33</v>
      </c>
      <c r="C24" s="332"/>
      <c r="D24" s="332"/>
      <c r="E24" s="332"/>
      <c r="F24" s="332"/>
      <c r="G24" s="332"/>
      <c r="H24" s="332"/>
      <c r="I24" s="332"/>
      <c r="J24" s="332"/>
      <c r="K24" s="332"/>
      <c r="L24" s="333">
        <f>L15-L16-L17-L18-L22-L23</f>
        <v>28411</v>
      </c>
      <c r="M24" s="334"/>
    </row>
    <row r="25" spans="2:13" ht="17.25" thickBot="1" thickTop="1">
      <c r="B25" s="337" t="s">
        <v>112</v>
      </c>
      <c r="C25" s="338"/>
      <c r="D25" s="338"/>
      <c r="E25" s="338"/>
      <c r="F25" s="338"/>
      <c r="G25" s="338"/>
      <c r="H25" s="338"/>
      <c r="I25" s="338"/>
      <c r="J25" s="338"/>
      <c r="K25" s="338"/>
      <c r="L25" s="374">
        <f>L22/342000</f>
        <v>0.05792105263157895</v>
      </c>
      <c r="M25" s="375"/>
    </row>
    <row r="26" ht="13.5" thickTop="1"/>
    <row r="27" spans="2:13" ht="15">
      <c r="B27" s="335" t="s">
        <v>53</v>
      </c>
      <c r="C27" s="335"/>
      <c r="D27" s="335"/>
      <c r="E27" s="335"/>
      <c r="F27" s="335"/>
      <c r="G27" s="335"/>
      <c r="H27" s="335"/>
      <c r="I27" s="335"/>
      <c r="J27" s="335"/>
      <c r="K27" s="335"/>
      <c r="L27" s="335"/>
      <c r="M27" s="335"/>
    </row>
    <row r="33" spans="2:12" ht="15">
      <c r="B33" s="5" t="s">
        <v>50</v>
      </c>
      <c r="C33" s="5"/>
      <c r="D33" s="5"/>
      <c r="I33" s="336" t="s">
        <v>90</v>
      </c>
      <c r="J33" s="336"/>
      <c r="K33" s="336"/>
      <c r="L33" s="336"/>
    </row>
  </sheetData>
  <sheetProtection/>
  <mergeCells count="37">
    <mergeCell ref="B14:K14"/>
    <mergeCell ref="L14:M14"/>
    <mergeCell ref="B8:K8"/>
    <mergeCell ref="L8:M8"/>
    <mergeCell ref="B9:K9"/>
    <mergeCell ref="L9:M10"/>
    <mergeCell ref="B10:K10"/>
    <mergeCell ref="B11:K11"/>
    <mergeCell ref="L11:M11"/>
    <mergeCell ref="B12:K12"/>
    <mergeCell ref="L12:M12"/>
    <mergeCell ref="B13:K13"/>
    <mergeCell ref="L13:M13"/>
    <mergeCell ref="B20:K20"/>
    <mergeCell ref="L20:M20"/>
    <mergeCell ref="B15:K15"/>
    <mergeCell ref="L15:M15"/>
    <mergeCell ref="B16:K16"/>
    <mergeCell ref="L16:M16"/>
    <mergeCell ref="B17:K17"/>
    <mergeCell ref="L17:M17"/>
    <mergeCell ref="B18:K18"/>
    <mergeCell ref="L18:M18"/>
    <mergeCell ref="B19:K19"/>
    <mergeCell ref="L19:M19"/>
    <mergeCell ref="B23:K23"/>
    <mergeCell ref="L23:M23"/>
    <mergeCell ref="B24:K24"/>
    <mergeCell ref="L24:M24"/>
    <mergeCell ref="B21:K21"/>
    <mergeCell ref="L21:M21"/>
    <mergeCell ref="B22:K22"/>
    <mergeCell ref="L22:M22"/>
    <mergeCell ref="B25:K25"/>
    <mergeCell ref="L25:M25"/>
    <mergeCell ref="B27:M27"/>
    <mergeCell ref="I33:L33"/>
  </mergeCells>
  <printOptions/>
  <pageMargins left="0.75" right="0.75" top="1" bottom="1"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 "Klaipedos nafta"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2011-07-27T12:26:59Z</cp:lastPrinted>
  <dcterms:created xsi:type="dcterms:W3CDTF">2009-03-10T08:20:19Z</dcterms:created>
  <dcterms:modified xsi:type="dcterms:W3CDTF">2011-07-27T13:25:04Z</dcterms:modified>
  <cp:category/>
  <cp:version/>
  <cp:contentType/>
  <cp:contentStatus/>
</cp:coreProperties>
</file>